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<sst xmlns="http://schemas.openxmlformats.org/spreadsheetml/2006/main" count="1273" uniqueCount="129">
  <si>
    <t>Stage 1 - Paddle / Trek (CPs 9 &amp; 10 could also be found on Stage 2)</t>
  </si>
  <si>
    <t>Stage 2 - Bike</t>
  </si>
  <si>
    <t>Stage 3 - Trek (CPs 21 and 32 could also be found on Stage 4)</t>
  </si>
  <si>
    <t>Stage 4 - Bike</t>
  </si>
  <si>
    <t>Team Number</t>
  </si>
  <si>
    <t>Team Name</t>
  </si>
  <si>
    <t>Division</t>
  </si>
  <si>
    <t>Overall Rank</t>
  </si>
  <si>
    <t>Division Rank</t>
  </si>
  <si>
    <t>Total CPs</t>
  </si>
  <si>
    <t>Total Adjusted CPs</t>
  </si>
  <si>
    <t>Overall Time</t>
  </si>
  <si>
    <t>Adjusted Overall TIme</t>
  </si>
  <si>
    <t>Start Time</t>
  </si>
  <si>
    <t>CP 1</t>
  </si>
  <si>
    <t>CP 2</t>
  </si>
  <si>
    <t>CP 3</t>
  </si>
  <si>
    <t>CP 4</t>
  </si>
  <si>
    <t>CP 5</t>
  </si>
  <si>
    <t>CP 6</t>
  </si>
  <si>
    <t>CP 7</t>
  </si>
  <si>
    <t>CP 8</t>
  </si>
  <si>
    <t>CP 9</t>
  </si>
  <si>
    <t>CP 10</t>
  </si>
  <si>
    <t>CP A</t>
  </si>
  <si>
    <t>CP B</t>
  </si>
  <si>
    <t>CP C</t>
  </si>
  <si>
    <t>TA 1 In</t>
  </si>
  <si>
    <t>TA 1 Out</t>
  </si>
  <si>
    <t>CP 11</t>
  </si>
  <si>
    <t>CP 12</t>
  </si>
  <si>
    <t>CP 13</t>
  </si>
  <si>
    <t>CP 14</t>
  </si>
  <si>
    <t>CP 15</t>
  </si>
  <si>
    <t>CP 16</t>
  </si>
  <si>
    <t>CP 17</t>
  </si>
  <si>
    <t>CP 18</t>
  </si>
  <si>
    <t>TA 2 In</t>
  </si>
  <si>
    <t>TA 2 Out</t>
  </si>
  <si>
    <t>CP 20</t>
  </si>
  <si>
    <t>CP 21</t>
  </si>
  <si>
    <t>CP 22</t>
  </si>
  <si>
    <t>CP 23</t>
  </si>
  <si>
    <t>CP 24</t>
  </si>
  <si>
    <t>CP 25</t>
  </si>
  <si>
    <t>CP 26</t>
  </si>
  <si>
    <t>CP 27</t>
  </si>
  <si>
    <t>CP 28</t>
  </si>
  <si>
    <t>CP 29</t>
  </si>
  <si>
    <t>CP 30</t>
  </si>
  <si>
    <t>CP 31</t>
  </si>
  <si>
    <t>CP 32</t>
  </si>
  <si>
    <t>TA 3 In</t>
  </si>
  <si>
    <t>TA 3 Out</t>
  </si>
  <si>
    <t>CP 33</t>
  </si>
  <si>
    <t>CP 34</t>
  </si>
  <si>
    <t>CP 35</t>
  </si>
  <si>
    <t>CP 36</t>
  </si>
  <si>
    <t>CP 37</t>
  </si>
  <si>
    <t>CP 38</t>
  </si>
  <si>
    <t>CP 39</t>
  </si>
  <si>
    <t>CP 40</t>
  </si>
  <si>
    <t>CP 41</t>
  </si>
  <si>
    <t>CP 43</t>
  </si>
  <si>
    <t>FInish Time (Military Time)</t>
  </si>
  <si>
    <t>CP Adjustments</t>
  </si>
  <si>
    <t>Time Adjustments</t>
  </si>
  <si>
    <t>Notes</t>
  </si>
  <si>
    <t>GMARA</t>
  </si>
  <si>
    <t>3C</t>
  </si>
  <si>
    <t>X</t>
  </si>
  <si>
    <t>Rootstock Racing</t>
  </si>
  <si>
    <t>Strong Machine AR</t>
  </si>
  <si>
    <t>Chaos Required</t>
  </si>
  <si>
    <t>2M</t>
  </si>
  <si>
    <t>North is Everywhere</t>
  </si>
  <si>
    <t>UltraBambi</t>
  </si>
  <si>
    <t>NYARA-Ubuntu</t>
  </si>
  <si>
    <t>2C</t>
  </si>
  <si>
    <t>NHTrailVets*</t>
  </si>
  <si>
    <t>Rough Estimates</t>
  </si>
  <si>
    <t>Safety Third</t>
  </si>
  <si>
    <t>Holland Asses</t>
  </si>
  <si>
    <t>Foolish Ones</t>
  </si>
  <si>
    <t>Lost Control</t>
  </si>
  <si>
    <t>-15 time reduction/bonus</t>
  </si>
  <si>
    <t>Helped another team - time credit - thank you!</t>
  </si>
  <si>
    <t>Nettle Meddlers</t>
  </si>
  <si>
    <t>snow patrol</t>
  </si>
  <si>
    <t>Out of Control</t>
  </si>
  <si>
    <t>3M</t>
  </si>
  <si>
    <t>Ra Riots</t>
  </si>
  <si>
    <t>Spahrkellys</t>
  </si>
  <si>
    <t>Average Joes</t>
  </si>
  <si>
    <t>Type 2 Fun</t>
  </si>
  <si>
    <t>ExTer</t>
  </si>
  <si>
    <t>Les Caribous</t>
  </si>
  <si>
    <t>Late finish</t>
  </si>
  <si>
    <t>Running on Cremees</t>
  </si>
  <si>
    <t>Snail Dogs</t>
  </si>
  <si>
    <t>Don't Tell Our Wives (We're Lost)</t>
  </si>
  <si>
    <t>Team Pants</t>
  </si>
  <si>
    <t>Great White North</t>
  </si>
  <si>
    <t>Snack Attack</t>
  </si>
  <si>
    <t>3F</t>
  </si>
  <si>
    <t>DADBOD</t>
  </si>
  <si>
    <t>The OGs (Original Goldfish)</t>
  </si>
  <si>
    <t>Lost Maps</t>
  </si>
  <si>
    <t>Lost &amp; Furious</t>
  </si>
  <si>
    <t>Clothed and Afraid</t>
  </si>
  <si>
    <t>Another Bearing</t>
  </si>
  <si>
    <t>Lost Passport</t>
  </si>
  <si>
    <t>Mud, Sweat, and Beers</t>
  </si>
  <si>
    <t>Pretty Good for Our Age</t>
  </si>
  <si>
    <t>YB Normal</t>
  </si>
  <si>
    <t>Challenge Accepted</t>
  </si>
  <si>
    <t>Concordians</t>
  </si>
  <si>
    <t>Lost and Found</t>
  </si>
  <si>
    <t>Replacement bike provided (2 CP penalty); late finish</t>
  </si>
  <si>
    <t>Team Lost Koz</t>
  </si>
  <si>
    <t>Meowtain Cats</t>
  </si>
  <si>
    <t>2F</t>
  </si>
  <si>
    <t>Which Way?</t>
  </si>
  <si>
    <t>Not Lost Yet</t>
  </si>
  <si>
    <t>Shackleton's Delight (unranked)</t>
  </si>
  <si>
    <t>Unranked - racer got a ride through part of the course due to bike issue</t>
  </si>
  <si>
    <t>Trail Dogs A (Unranked)</t>
  </si>
  <si>
    <t>n/a</t>
  </si>
  <si>
    <t>Unranked - dropped a team member (but other member finished with another team)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</si>
</sst>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h&quot;:&quot;mm"/>
  </numFmts>
  <fonts count="3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</fills>
  <borders count="1">
    <border/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0"/>
    </xf>
    <xf borderId="0" fillId="2" fontId="1" numFmtId="0" xfId="0" applyAlignment="1" applyFill="1" applyFont="1">
      <alignment readingOrder="0" shrinkToFit="0" wrapText="0"/>
    </xf>
    <xf borderId="0" fillId="3" fontId="1" numFmtId="0" xfId="0" applyAlignment="1" applyFill="1" applyFont="1">
      <alignment readingOrder="0" shrinkToFit="0" wrapText="0"/>
    </xf>
    <xf borderId="0" fillId="4" fontId="1" numFmtId="0" xfId="0" applyAlignment="1" applyFill="1" applyFont="1">
      <alignment readingOrder="0" shrinkToFit="0" wrapText="0"/>
    </xf>
    <xf borderId="0" fillId="5" fontId="1" numFmtId="0" xfId="0" applyAlignment="1" applyFill="1" applyFont="1">
      <alignment readingOrder="0" shrinkToFit="0" wrapText="1"/>
    </xf>
    <xf borderId="0" fillId="6" fontId="1" numFmtId="0" xfId="0" applyAlignment="1" applyFill="1" applyFont="1">
      <alignment readingOrder="0" shrinkToFit="0" wrapText="1"/>
    </xf>
    <xf borderId="0" fillId="0" fontId="2" numFmtId="0" xfId="0" applyAlignment="1" applyFont="1">
      <alignment readingOrder="0"/>
    </xf>
    <xf borderId="0" fillId="0" fontId="2" numFmtId="0" xfId="0" applyFont="1"/>
    <xf borderId="0" fillId="0" fontId="2" numFmtId="20" xfId="0" applyFont="1" applyNumberFormat="1"/>
    <xf borderId="0" fillId="0" fontId="2" numFmtId="20" xfId="0" applyAlignment="1" applyFont="1" applyNumberFormat="1">
      <alignment readingOrder="0"/>
    </xf>
    <xf borderId="0" fillId="0" fontId="2" numFmtId="164" xfId="0" applyFont="1" applyNumberFormat="1"/>
    <xf borderId="0" fillId="0" fontId="2" numFmtId="164" xfId="0" applyAlignment="1" applyFont="1" applyNumberFormat="1">
      <alignment readingOrder="0"/>
    </xf>
    <xf borderId="0" fillId="0" fontId="2" numFmtId="164" xfId="0" applyFont="1" applyNumberFormat="1"/>
    <xf borderId="0" fillId="0" fontId="2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2.63" defaultRowHeight="15.75"/>
  <cols>
    <col customWidth="1" min="1" max="1" width="7.75"/>
    <col customWidth="1" min="2" max="2" width="25.63"/>
    <col customWidth="1" min="4" max="4" width="11.13"/>
    <col customWidth="1" min="5" max="5" width="11.75"/>
    <col customWidth="1" min="11" max="23" width="6.0"/>
    <col customWidth="1" min="24" max="25" width="8.63"/>
    <col customWidth="1" min="26" max="33" width="6.5"/>
    <col customWidth="1" min="34" max="35" width="8.25"/>
    <col customWidth="1" min="36" max="48" width="6.75"/>
    <col customWidth="1" min="49" max="50" width="8.63"/>
    <col customWidth="1" min="51" max="60" width="6.5"/>
    <col customWidth="1" min="62" max="62" width="13.5"/>
    <col customWidth="1" min="63" max="63" width="16.25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2" t="s">
        <v>0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1"/>
      <c r="Z1" s="3" t="s">
        <v>1</v>
      </c>
      <c r="AA1" s="3"/>
      <c r="AB1" s="3"/>
      <c r="AC1" s="3"/>
      <c r="AD1" s="3"/>
      <c r="AE1" s="3"/>
      <c r="AF1" s="3"/>
      <c r="AG1" s="3"/>
      <c r="AH1" s="1"/>
      <c r="AI1" s="1"/>
      <c r="AJ1" s="4" t="s">
        <v>2</v>
      </c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1"/>
      <c r="AX1" s="1"/>
      <c r="AY1" s="2" t="s">
        <v>3</v>
      </c>
      <c r="AZ1" s="2"/>
      <c r="BA1" s="2"/>
      <c r="BB1" s="2"/>
      <c r="BC1" s="2"/>
      <c r="BD1" s="2"/>
      <c r="BE1" s="2"/>
      <c r="BF1" s="2"/>
      <c r="BG1" s="2"/>
      <c r="BH1" s="2"/>
      <c r="BI1" s="1"/>
      <c r="BJ1" s="1"/>
      <c r="BK1" s="1"/>
      <c r="BL1" s="1"/>
      <c r="BM1" s="1"/>
    </row>
    <row r="2">
      <c r="A2" s="5" t="s">
        <v>4</v>
      </c>
      <c r="B2" s="5" t="s">
        <v>5</v>
      </c>
      <c r="C2" s="5" t="s">
        <v>6</v>
      </c>
      <c r="D2" s="5" t="s">
        <v>7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6" t="s">
        <v>13</v>
      </c>
      <c r="K2" s="6" t="s">
        <v>14</v>
      </c>
      <c r="L2" s="6" t="s">
        <v>15</v>
      </c>
      <c r="M2" s="6" t="s">
        <v>16</v>
      </c>
      <c r="N2" s="6" t="s">
        <v>17</v>
      </c>
      <c r="O2" s="6" t="s">
        <v>18</v>
      </c>
      <c r="P2" s="6" t="s">
        <v>19</v>
      </c>
      <c r="Q2" s="6" t="s">
        <v>20</v>
      </c>
      <c r="R2" s="6" t="s">
        <v>21</v>
      </c>
      <c r="S2" s="6" t="s">
        <v>22</v>
      </c>
      <c r="T2" s="6" t="s">
        <v>23</v>
      </c>
      <c r="U2" s="6" t="s">
        <v>24</v>
      </c>
      <c r="V2" s="6" t="s">
        <v>25</v>
      </c>
      <c r="W2" s="6" t="s">
        <v>26</v>
      </c>
      <c r="X2" s="6" t="s">
        <v>27</v>
      </c>
      <c r="Y2" s="6" t="s">
        <v>28</v>
      </c>
      <c r="Z2" s="6" t="s">
        <v>29</v>
      </c>
      <c r="AA2" s="6" t="s">
        <v>30</v>
      </c>
      <c r="AB2" s="6" t="s">
        <v>31</v>
      </c>
      <c r="AC2" s="6" t="s">
        <v>32</v>
      </c>
      <c r="AD2" s="6" t="s">
        <v>33</v>
      </c>
      <c r="AE2" s="6" t="s">
        <v>34</v>
      </c>
      <c r="AF2" s="6" t="s">
        <v>35</v>
      </c>
      <c r="AG2" s="6" t="s">
        <v>36</v>
      </c>
      <c r="AH2" s="6" t="s">
        <v>37</v>
      </c>
      <c r="AI2" s="6" t="s">
        <v>38</v>
      </c>
      <c r="AJ2" s="6" t="s">
        <v>39</v>
      </c>
      <c r="AK2" s="6" t="s">
        <v>40</v>
      </c>
      <c r="AL2" s="6" t="s">
        <v>41</v>
      </c>
      <c r="AM2" s="6" t="s">
        <v>42</v>
      </c>
      <c r="AN2" s="6" t="s">
        <v>43</v>
      </c>
      <c r="AO2" s="6" t="s">
        <v>44</v>
      </c>
      <c r="AP2" s="6" t="s">
        <v>45</v>
      </c>
      <c r="AQ2" s="6" t="s">
        <v>46</v>
      </c>
      <c r="AR2" s="6" t="s">
        <v>47</v>
      </c>
      <c r="AS2" s="6" t="s">
        <v>48</v>
      </c>
      <c r="AT2" s="6" t="s">
        <v>49</v>
      </c>
      <c r="AU2" s="6" t="s">
        <v>50</v>
      </c>
      <c r="AV2" s="6" t="s">
        <v>51</v>
      </c>
      <c r="AW2" s="6" t="s">
        <v>52</v>
      </c>
      <c r="AX2" s="6" t="s">
        <v>53</v>
      </c>
      <c r="AY2" s="6" t="s">
        <v>54</v>
      </c>
      <c r="AZ2" s="6" t="s">
        <v>55</v>
      </c>
      <c r="BA2" s="6" t="s">
        <v>56</v>
      </c>
      <c r="BB2" s="6" t="s">
        <v>57</v>
      </c>
      <c r="BC2" s="6" t="s">
        <v>58</v>
      </c>
      <c r="BD2" s="6" t="s">
        <v>59</v>
      </c>
      <c r="BE2" s="6" t="s">
        <v>60</v>
      </c>
      <c r="BF2" s="6" t="s">
        <v>61</v>
      </c>
      <c r="BG2" s="6" t="s">
        <v>62</v>
      </c>
      <c r="BH2" s="6" t="s">
        <v>63</v>
      </c>
      <c r="BI2" s="6" t="s">
        <v>64</v>
      </c>
      <c r="BJ2" s="6" t="s">
        <v>65</v>
      </c>
      <c r="BK2" s="6" t="s">
        <v>66</v>
      </c>
      <c r="BL2" s="6" t="s">
        <v>67</v>
      </c>
      <c r="BM2" s="6"/>
    </row>
    <row r="3">
      <c r="A3" s="7">
        <v>7.0</v>
      </c>
      <c r="B3" s="7" t="s">
        <v>68</v>
      </c>
      <c r="C3" s="7" t="s">
        <v>69</v>
      </c>
      <c r="D3" s="8">
        <f t="shared" ref="D3:D46" si="1">RANK(G3, G$3:G998, 0) + COUNTIFS(G$3:G998, G3, H$3:H998, "&lt;" &amp; H3)</f>
        <v>1</v>
      </c>
      <c r="E3" s="8">
        <f>IFERROR(__xludf.DUMMYFUNCTION("RANK(G3, FILTER(G$3:G998, C$3:C998 = C3), 0) + COUNTIFS(G$3:G998, G3, C$3:C998, C3, H$3:H998, ""&lt;"" &amp; H3)"),1.0)</f>
        <v>1</v>
      </c>
      <c r="F3" s="8">
        <f t="shared" ref="F3:F47" si="2">COUNTIF(K3:BH3, "X")</f>
        <v>43</v>
      </c>
      <c r="G3" s="8">
        <f t="shared" ref="G3:G47" si="3">COUNTIF(K3:BH3, "X") + BJ3</f>
        <v>43</v>
      </c>
      <c r="H3" s="9">
        <f t="shared" ref="H3:H39" si="4">(BI3 - J3)</f>
        <v>0.4951388889</v>
      </c>
      <c r="I3" s="10">
        <f t="shared" ref="I3:I14" si="5">(H3)</f>
        <v>0.4951388889</v>
      </c>
      <c r="J3" s="10">
        <v>0.2569444444444444</v>
      </c>
      <c r="K3" s="7" t="s">
        <v>70</v>
      </c>
      <c r="L3" s="7" t="s">
        <v>70</v>
      </c>
      <c r="M3" s="7" t="s">
        <v>70</v>
      </c>
      <c r="N3" s="7" t="s">
        <v>70</v>
      </c>
      <c r="O3" s="7" t="s">
        <v>70</v>
      </c>
      <c r="P3" s="7" t="s">
        <v>70</v>
      </c>
      <c r="Q3" s="7" t="s">
        <v>70</v>
      </c>
      <c r="R3" s="7" t="s">
        <v>70</v>
      </c>
      <c r="S3" s="7" t="s">
        <v>70</v>
      </c>
      <c r="T3" s="7" t="s">
        <v>70</v>
      </c>
      <c r="U3" s="7" t="s">
        <v>70</v>
      </c>
      <c r="V3" s="7" t="s">
        <v>70</v>
      </c>
      <c r="W3" s="7" t="s">
        <v>70</v>
      </c>
      <c r="X3" s="10">
        <v>0.36666666666666664</v>
      </c>
      <c r="Y3" s="10">
        <v>0.3701388888888889</v>
      </c>
      <c r="Z3" s="7" t="s">
        <v>70</v>
      </c>
      <c r="AA3" s="7" t="s">
        <v>70</v>
      </c>
      <c r="AB3" s="7" t="s">
        <v>70</v>
      </c>
      <c r="AC3" s="7" t="s">
        <v>70</v>
      </c>
      <c r="AD3" s="7" t="s">
        <v>70</v>
      </c>
      <c r="AE3" s="7" t="s">
        <v>70</v>
      </c>
      <c r="AF3" s="7" t="s">
        <v>70</v>
      </c>
      <c r="AG3" s="7" t="s">
        <v>70</v>
      </c>
      <c r="AH3" s="10">
        <v>0.4875</v>
      </c>
      <c r="AI3" s="10">
        <v>0.4909722222222222</v>
      </c>
      <c r="AJ3" s="7" t="s">
        <v>70</v>
      </c>
      <c r="AK3" s="7" t="s">
        <v>70</v>
      </c>
      <c r="AL3" s="7" t="s">
        <v>70</v>
      </c>
      <c r="AM3" s="7" t="s">
        <v>70</v>
      </c>
      <c r="AN3" s="7" t="s">
        <v>70</v>
      </c>
      <c r="AO3" s="7" t="s">
        <v>70</v>
      </c>
      <c r="AP3" s="7" t="s">
        <v>70</v>
      </c>
      <c r="AQ3" s="7" t="s">
        <v>70</v>
      </c>
      <c r="AR3" s="7" t="s">
        <v>70</v>
      </c>
      <c r="AS3" s="7" t="s">
        <v>70</v>
      </c>
      <c r="AT3" s="7" t="s">
        <v>70</v>
      </c>
      <c r="AU3" s="7" t="s">
        <v>70</v>
      </c>
      <c r="AV3" s="7" t="s">
        <v>70</v>
      </c>
      <c r="AW3" s="10">
        <v>0.6194444444444445</v>
      </c>
      <c r="AX3" s="10">
        <v>0.6256944444444444</v>
      </c>
      <c r="AY3" s="7" t="s">
        <v>70</v>
      </c>
      <c r="AZ3" s="7" t="s">
        <v>70</v>
      </c>
      <c r="BA3" s="7" t="s">
        <v>70</v>
      </c>
      <c r="BB3" s="7" t="s">
        <v>70</v>
      </c>
      <c r="BC3" s="7" t="s">
        <v>70</v>
      </c>
      <c r="BD3" s="7" t="s">
        <v>70</v>
      </c>
      <c r="BF3" s="7" t="s">
        <v>70</v>
      </c>
      <c r="BG3" s="7" t="s">
        <v>70</v>
      </c>
      <c r="BH3" s="7" t="s">
        <v>70</v>
      </c>
      <c r="BI3" s="10">
        <v>0.7520833333333333</v>
      </c>
    </row>
    <row r="4">
      <c r="A4" s="7">
        <v>46.0</v>
      </c>
      <c r="B4" s="7" t="s">
        <v>71</v>
      </c>
      <c r="C4" s="7" t="s">
        <v>69</v>
      </c>
      <c r="D4" s="8">
        <f t="shared" si="1"/>
        <v>2</v>
      </c>
      <c r="E4" s="8">
        <f>IFERROR(__xludf.DUMMYFUNCTION("RANK(G4, FILTER(G$3:G998, C$3:C998 = C4), 0) + COUNTIFS(G$3:G998, G4, C$3:C998, C4, H$3:H998, ""&lt;"" &amp; H4)"),2.0)</f>
        <v>2</v>
      </c>
      <c r="F4" s="8">
        <f t="shared" si="2"/>
        <v>41</v>
      </c>
      <c r="G4" s="8">
        <f t="shared" si="3"/>
        <v>41</v>
      </c>
      <c r="H4" s="9">
        <f t="shared" si="4"/>
        <v>0.4993055556</v>
      </c>
      <c r="I4" s="10">
        <f t="shared" si="5"/>
        <v>0.4993055556</v>
      </c>
      <c r="J4" s="10">
        <v>0.2569444444444444</v>
      </c>
      <c r="L4" s="7" t="s">
        <v>70</v>
      </c>
      <c r="M4" s="7" t="s">
        <v>70</v>
      </c>
      <c r="N4" s="7" t="s">
        <v>70</v>
      </c>
      <c r="O4" s="7" t="s">
        <v>70</v>
      </c>
      <c r="P4" s="7" t="s">
        <v>70</v>
      </c>
      <c r="Q4" s="7" t="s">
        <v>70</v>
      </c>
      <c r="R4" s="7" t="s">
        <v>70</v>
      </c>
      <c r="S4" s="7" t="s">
        <v>70</v>
      </c>
      <c r="T4" s="7" t="s">
        <v>70</v>
      </c>
      <c r="U4" s="7" t="s">
        <v>70</v>
      </c>
      <c r="V4" s="7" t="s">
        <v>70</v>
      </c>
      <c r="W4" s="7" t="s">
        <v>70</v>
      </c>
      <c r="X4" s="10">
        <v>0.37222222222222223</v>
      </c>
      <c r="Y4" s="10">
        <v>0.37569444444444444</v>
      </c>
      <c r="Z4" s="7" t="s">
        <v>70</v>
      </c>
      <c r="AA4" s="7" t="s">
        <v>70</v>
      </c>
      <c r="AB4" s="7" t="s">
        <v>70</v>
      </c>
      <c r="AC4" s="7" t="s">
        <v>70</v>
      </c>
      <c r="AD4" s="7" t="s">
        <v>70</v>
      </c>
      <c r="AE4" s="7" t="s">
        <v>70</v>
      </c>
      <c r="AF4" s="7" t="s">
        <v>70</v>
      </c>
      <c r="AG4" s="7" t="s">
        <v>70</v>
      </c>
      <c r="AH4" s="10">
        <v>0.48819444444444443</v>
      </c>
      <c r="AI4" s="10">
        <v>0.49166666666666664</v>
      </c>
      <c r="AJ4" s="7" t="s">
        <v>70</v>
      </c>
      <c r="AK4" s="7" t="s">
        <v>70</v>
      </c>
      <c r="AL4" s="7" t="s">
        <v>70</v>
      </c>
      <c r="AM4" s="7" t="s">
        <v>70</v>
      </c>
      <c r="AN4" s="7" t="s">
        <v>70</v>
      </c>
      <c r="AO4" s="7" t="s">
        <v>70</v>
      </c>
      <c r="AP4" s="7" t="s">
        <v>70</v>
      </c>
      <c r="AQ4" s="7" t="s">
        <v>70</v>
      </c>
      <c r="AR4" s="7" t="s">
        <v>70</v>
      </c>
      <c r="AS4" s="7" t="s">
        <v>70</v>
      </c>
      <c r="AU4" s="7" t="s">
        <v>70</v>
      </c>
      <c r="AV4" s="7" t="s">
        <v>70</v>
      </c>
      <c r="AW4" s="10">
        <v>0.61875</v>
      </c>
      <c r="AX4" s="10">
        <v>0.6243055555555556</v>
      </c>
      <c r="AY4" s="7" t="s">
        <v>70</v>
      </c>
      <c r="AZ4" s="7" t="s">
        <v>70</v>
      </c>
      <c r="BA4" s="7" t="s">
        <v>70</v>
      </c>
      <c r="BC4" s="7" t="s">
        <v>70</v>
      </c>
      <c r="BD4" s="7" t="s">
        <v>70</v>
      </c>
      <c r="BE4" s="7" t="s">
        <v>70</v>
      </c>
      <c r="BF4" s="7" t="s">
        <v>70</v>
      </c>
      <c r="BG4" s="7" t="s">
        <v>70</v>
      </c>
      <c r="BH4" s="7" t="s">
        <v>70</v>
      </c>
      <c r="BI4" s="10">
        <v>0.75625</v>
      </c>
    </row>
    <row r="5">
      <c r="A5" s="7">
        <v>23.0</v>
      </c>
      <c r="B5" s="7" t="s">
        <v>72</v>
      </c>
      <c r="C5" s="7" t="s">
        <v>69</v>
      </c>
      <c r="D5" s="8">
        <f t="shared" si="1"/>
        <v>3</v>
      </c>
      <c r="E5" s="8">
        <f>IFERROR(__xludf.DUMMYFUNCTION("RANK(G5, FILTER(G$3:G998, C$3:C998 = C5), 0) + COUNTIFS(G$3:G998, G5, C$3:C998, C5, H$3:H998, ""&lt;"" &amp; H5)"),3.0)</f>
        <v>3</v>
      </c>
      <c r="F5" s="8">
        <f t="shared" si="2"/>
        <v>35</v>
      </c>
      <c r="G5" s="8">
        <f t="shared" si="3"/>
        <v>35</v>
      </c>
      <c r="H5" s="9">
        <f t="shared" si="4"/>
        <v>0.4909722222</v>
      </c>
      <c r="I5" s="10">
        <f t="shared" si="5"/>
        <v>0.4909722222</v>
      </c>
      <c r="J5" s="10">
        <v>0.2569444444444444</v>
      </c>
      <c r="K5" s="7" t="s">
        <v>70</v>
      </c>
      <c r="L5" s="7" t="s">
        <v>70</v>
      </c>
      <c r="M5" s="7" t="s">
        <v>70</v>
      </c>
      <c r="N5" s="7" t="s">
        <v>70</v>
      </c>
      <c r="O5" s="7" t="s">
        <v>70</v>
      </c>
      <c r="P5" s="7" t="s">
        <v>70</v>
      </c>
      <c r="Q5" s="7" t="s">
        <v>70</v>
      </c>
      <c r="R5" s="7" t="s">
        <v>70</v>
      </c>
      <c r="S5" s="7" t="s">
        <v>70</v>
      </c>
      <c r="T5" s="7" t="s">
        <v>70</v>
      </c>
      <c r="U5" s="7" t="s">
        <v>70</v>
      </c>
      <c r="V5" s="7" t="s">
        <v>70</v>
      </c>
      <c r="W5" s="7" t="s">
        <v>70</v>
      </c>
      <c r="X5" s="10">
        <v>0.37569444444444444</v>
      </c>
      <c r="Y5" s="10">
        <v>0.3784722222222222</v>
      </c>
      <c r="Z5" s="7" t="s">
        <v>70</v>
      </c>
      <c r="AA5" s="7" t="s">
        <v>70</v>
      </c>
      <c r="AB5" s="7" t="s">
        <v>70</v>
      </c>
      <c r="AC5" s="7" t="s">
        <v>70</v>
      </c>
      <c r="AD5" s="7" t="s">
        <v>70</v>
      </c>
      <c r="AE5" s="7" t="s">
        <v>70</v>
      </c>
      <c r="AF5" s="7" t="s">
        <v>70</v>
      </c>
      <c r="AG5" s="7" t="s">
        <v>70</v>
      </c>
      <c r="AH5" s="10">
        <v>0.5013888888888889</v>
      </c>
      <c r="AI5" s="10">
        <v>0.5055555555555555</v>
      </c>
      <c r="AJ5" s="7" t="s">
        <v>70</v>
      </c>
      <c r="AK5" s="7" t="s">
        <v>70</v>
      </c>
      <c r="AL5" s="7" t="s">
        <v>70</v>
      </c>
      <c r="AM5" s="7" t="s">
        <v>70</v>
      </c>
      <c r="AN5" s="7" t="s">
        <v>70</v>
      </c>
      <c r="AO5" s="7" t="s">
        <v>70</v>
      </c>
      <c r="AP5" s="7" t="s">
        <v>70</v>
      </c>
      <c r="AQ5" s="7" t="s">
        <v>70</v>
      </c>
      <c r="AU5" s="7" t="s">
        <v>70</v>
      </c>
      <c r="AV5" s="7" t="s">
        <v>70</v>
      </c>
      <c r="AW5" s="10">
        <v>0.6534722222222222</v>
      </c>
      <c r="AX5" s="10">
        <v>0.6604166666666667</v>
      </c>
      <c r="AY5" s="7" t="s">
        <v>70</v>
      </c>
      <c r="AZ5" s="7" t="s">
        <v>70</v>
      </c>
      <c r="BA5" s="7" t="s">
        <v>70</v>
      </c>
      <c r="BD5" s="7" t="s">
        <v>70</v>
      </c>
      <c r="BI5" s="10">
        <v>0.7479166666666667</v>
      </c>
    </row>
    <row r="6">
      <c r="A6" s="7">
        <v>28.0</v>
      </c>
      <c r="B6" s="7" t="s">
        <v>73</v>
      </c>
      <c r="C6" s="7" t="s">
        <v>74</v>
      </c>
      <c r="D6" s="8">
        <f t="shared" si="1"/>
        <v>4</v>
      </c>
      <c r="E6" s="8">
        <f>IFERROR(__xludf.DUMMYFUNCTION("RANK(G6, FILTER(G$3:G998, C$3:C998 = C6), 0) + COUNTIFS(G$3:G998, G6, C$3:C998, C6, H$3:H998, ""&lt;"" &amp; H6)"),1.0)</f>
        <v>1</v>
      </c>
      <c r="F6" s="8">
        <f t="shared" si="2"/>
        <v>32</v>
      </c>
      <c r="G6" s="8">
        <f t="shared" si="3"/>
        <v>32</v>
      </c>
      <c r="H6" s="9">
        <f t="shared" si="4"/>
        <v>0.4868055556</v>
      </c>
      <c r="I6" s="10">
        <f t="shared" si="5"/>
        <v>0.4868055556</v>
      </c>
      <c r="J6" s="10">
        <v>0.2569444444444444</v>
      </c>
      <c r="L6" s="7" t="s">
        <v>70</v>
      </c>
      <c r="M6" s="7" t="s">
        <v>70</v>
      </c>
      <c r="N6" s="7" t="s">
        <v>70</v>
      </c>
      <c r="O6" s="7" t="s">
        <v>70</v>
      </c>
      <c r="P6" s="7" t="s">
        <v>70</v>
      </c>
      <c r="Q6" s="7" t="s">
        <v>70</v>
      </c>
      <c r="R6" s="7" t="s">
        <v>70</v>
      </c>
      <c r="S6" s="7" t="s">
        <v>70</v>
      </c>
      <c r="T6" s="7" t="s">
        <v>70</v>
      </c>
      <c r="U6" s="7" t="s">
        <v>70</v>
      </c>
      <c r="V6" s="7" t="s">
        <v>70</v>
      </c>
      <c r="W6" s="7" t="s">
        <v>70</v>
      </c>
      <c r="X6" s="10">
        <v>0.3736111111111111</v>
      </c>
      <c r="Y6" s="10">
        <v>0.37777777777777777</v>
      </c>
      <c r="Z6" s="7" t="s">
        <v>70</v>
      </c>
      <c r="AA6" s="7" t="s">
        <v>70</v>
      </c>
      <c r="AB6" s="7" t="s">
        <v>70</v>
      </c>
      <c r="AC6" s="7" t="s">
        <v>70</v>
      </c>
      <c r="AD6" s="7" t="s">
        <v>70</v>
      </c>
      <c r="AE6" s="7" t="s">
        <v>70</v>
      </c>
      <c r="AF6" s="7" t="s">
        <v>70</v>
      </c>
      <c r="AG6" s="7" t="s">
        <v>70</v>
      </c>
      <c r="AH6" s="10">
        <v>0.5138888888888888</v>
      </c>
      <c r="AI6" s="10">
        <v>0.5208333333333334</v>
      </c>
      <c r="AK6" s="7" t="s">
        <v>70</v>
      </c>
      <c r="AM6" s="7" t="s">
        <v>70</v>
      </c>
      <c r="AN6" s="7" t="s">
        <v>70</v>
      </c>
      <c r="AO6" s="7" t="s">
        <v>70</v>
      </c>
      <c r="AP6" s="7" t="s">
        <v>70</v>
      </c>
      <c r="AQ6" s="7" t="s">
        <v>70</v>
      </c>
      <c r="AU6" s="7" t="s">
        <v>70</v>
      </c>
      <c r="AV6" s="7" t="s">
        <v>70</v>
      </c>
      <c r="AW6" s="10">
        <v>0.6298611111111111</v>
      </c>
      <c r="AX6" s="10">
        <v>0.6395833333333333</v>
      </c>
      <c r="BA6" s="7" t="s">
        <v>70</v>
      </c>
      <c r="BC6" s="7" t="s">
        <v>70</v>
      </c>
      <c r="BD6" s="7" t="s">
        <v>70</v>
      </c>
      <c r="BF6" s="7" t="s">
        <v>70</v>
      </c>
      <c r="BI6" s="10">
        <v>0.74375</v>
      </c>
    </row>
    <row r="7">
      <c r="A7" s="7">
        <v>32.0</v>
      </c>
      <c r="B7" s="7" t="s">
        <v>75</v>
      </c>
      <c r="C7" s="7" t="s">
        <v>74</v>
      </c>
      <c r="D7" s="8">
        <f t="shared" si="1"/>
        <v>5</v>
      </c>
      <c r="E7" s="8">
        <f>IFERROR(__xludf.DUMMYFUNCTION("RANK(G7, FILTER(G$3:G998, C$3:C998 = C7), 0) + COUNTIFS(G$3:G998, G7, C$3:C998, C7, H$3:H998, ""&lt;"" &amp; H7)"),2.0)</f>
        <v>2</v>
      </c>
      <c r="F7" s="8">
        <f t="shared" si="2"/>
        <v>32</v>
      </c>
      <c r="G7" s="8">
        <f t="shared" si="3"/>
        <v>32</v>
      </c>
      <c r="H7" s="9">
        <f t="shared" si="4"/>
        <v>0.4965277778</v>
      </c>
      <c r="I7" s="10">
        <f t="shared" si="5"/>
        <v>0.4965277778</v>
      </c>
      <c r="J7" s="10">
        <v>0.2569444444444444</v>
      </c>
      <c r="K7" s="7" t="s">
        <v>70</v>
      </c>
      <c r="L7" s="7" t="s">
        <v>70</v>
      </c>
      <c r="M7" s="7" t="s">
        <v>70</v>
      </c>
      <c r="N7" s="7" t="s">
        <v>70</v>
      </c>
      <c r="O7" s="7" t="s">
        <v>70</v>
      </c>
      <c r="P7" s="7" t="s">
        <v>70</v>
      </c>
      <c r="Q7" s="7" t="s">
        <v>70</v>
      </c>
      <c r="R7" s="7" t="s">
        <v>70</v>
      </c>
      <c r="S7" s="7" t="s">
        <v>70</v>
      </c>
      <c r="T7" s="7" t="s">
        <v>70</v>
      </c>
      <c r="U7" s="7" t="s">
        <v>70</v>
      </c>
      <c r="V7" s="7" t="s">
        <v>70</v>
      </c>
      <c r="W7" s="7" t="s">
        <v>70</v>
      </c>
      <c r="X7" s="10">
        <v>0.38680555555555557</v>
      </c>
      <c r="Y7" s="10">
        <v>0.39375</v>
      </c>
      <c r="Z7" s="7" t="s">
        <v>70</v>
      </c>
      <c r="AA7" s="7" t="s">
        <v>70</v>
      </c>
      <c r="AB7" s="7" t="s">
        <v>70</v>
      </c>
      <c r="AC7" s="7" t="s">
        <v>70</v>
      </c>
      <c r="AD7" s="7" t="s">
        <v>70</v>
      </c>
      <c r="AE7" s="7" t="s">
        <v>70</v>
      </c>
      <c r="AF7" s="7" t="s">
        <v>70</v>
      </c>
      <c r="AG7" s="7" t="s">
        <v>70</v>
      </c>
      <c r="AH7" s="10">
        <v>0.5256944444444445</v>
      </c>
      <c r="AI7" s="10">
        <v>0.5305555555555556</v>
      </c>
      <c r="AJ7" s="7" t="s">
        <v>70</v>
      </c>
      <c r="AK7" s="7" t="s">
        <v>70</v>
      </c>
      <c r="AL7" s="7" t="s">
        <v>70</v>
      </c>
      <c r="AM7" s="7" t="s">
        <v>70</v>
      </c>
      <c r="AN7" s="7" t="s">
        <v>70</v>
      </c>
      <c r="AO7" s="7" t="s">
        <v>70</v>
      </c>
      <c r="AP7" s="7" t="s">
        <v>70</v>
      </c>
      <c r="AQ7" s="7" t="s">
        <v>70</v>
      </c>
      <c r="AU7" s="7" t="s">
        <v>70</v>
      </c>
      <c r="AV7" s="7" t="s">
        <v>70</v>
      </c>
      <c r="AW7" s="10">
        <v>0.69375</v>
      </c>
      <c r="AX7" s="10">
        <v>0.6979166666666666</v>
      </c>
      <c r="BA7" s="7" t="s">
        <v>70</v>
      </c>
      <c r="BI7" s="10">
        <v>0.7534722222222222</v>
      </c>
    </row>
    <row r="8">
      <c r="A8" s="7">
        <v>27.0</v>
      </c>
      <c r="B8" s="7" t="s">
        <v>76</v>
      </c>
      <c r="C8" s="7" t="s">
        <v>69</v>
      </c>
      <c r="D8" s="8">
        <f t="shared" si="1"/>
        <v>6</v>
      </c>
      <c r="E8" s="8">
        <f>IFERROR(__xludf.DUMMYFUNCTION("RANK(G8, FILTER(G$3:G998, C$3:C998 = C8), 0) + COUNTIFS(G$3:G998, G8, C$3:C998, C8, H$3:H998, ""&lt;"" &amp; H8)"),4.0)</f>
        <v>4</v>
      </c>
      <c r="F8" s="8">
        <f t="shared" si="2"/>
        <v>30</v>
      </c>
      <c r="G8" s="8">
        <f t="shared" si="3"/>
        <v>30</v>
      </c>
      <c r="H8" s="9">
        <f t="shared" si="4"/>
        <v>0.4826388889</v>
      </c>
      <c r="I8" s="10">
        <f t="shared" si="5"/>
        <v>0.4826388889</v>
      </c>
      <c r="J8" s="10">
        <v>0.2569444444444444</v>
      </c>
      <c r="K8" s="7" t="s">
        <v>70</v>
      </c>
      <c r="L8" s="7" t="s">
        <v>70</v>
      </c>
      <c r="M8" s="7" t="s">
        <v>70</v>
      </c>
      <c r="N8" s="7" t="s">
        <v>70</v>
      </c>
      <c r="O8" s="7" t="s">
        <v>70</v>
      </c>
      <c r="P8" s="7" t="s">
        <v>70</v>
      </c>
      <c r="Q8" s="7" t="s">
        <v>70</v>
      </c>
      <c r="R8" s="7" t="s">
        <v>70</v>
      </c>
      <c r="S8" s="7" t="s">
        <v>70</v>
      </c>
      <c r="T8" s="7" t="s">
        <v>70</v>
      </c>
      <c r="U8" s="7" t="s">
        <v>70</v>
      </c>
      <c r="V8" s="7" t="s">
        <v>70</v>
      </c>
      <c r="W8" s="7" t="s">
        <v>70</v>
      </c>
      <c r="X8" s="10">
        <v>0.3909722222222222</v>
      </c>
      <c r="Y8" s="10">
        <v>0.3972222222222222</v>
      </c>
      <c r="Z8" s="7" t="s">
        <v>70</v>
      </c>
      <c r="AA8" s="7" t="s">
        <v>70</v>
      </c>
      <c r="AB8" s="7" t="s">
        <v>70</v>
      </c>
      <c r="AC8" s="7" t="s">
        <v>70</v>
      </c>
      <c r="AD8" s="7" t="s">
        <v>70</v>
      </c>
      <c r="AE8" s="7" t="s">
        <v>70</v>
      </c>
      <c r="AF8" s="7" t="s">
        <v>70</v>
      </c>
      <c r="AG8" s="7" t="s">
        <v>70</v>
      </c>
      <c r="AH8" s="10">
        <v>0.5541666666666667</v>
      </c>
      <c r="AI8" s="10">
        <v>0.5625</v>
      </c>
      <c r="AM8" s="7" t="s">
        <v>70</v>
      </c>
      <c r="AN8" s="7" t="s">
        <v>70</v>
      </c>
      <c r="AO8" s="7" t="s">
        <v>70</v>
      </c>
      <c r="AP8" s="7" t="s">
        <v>70</v>
      </c>
      <c r="AU8" s="7" t="s">
        <v>70</v>
      </c>
      <c r="AV8" s="7" t="s">
        <v>70</v>
      </c>
      <c r="AW8" s="10">
        <v>0.6458333333333334</v>
      </c>
      <c r="AX8" s="10">
        <v>0.65625</v>
      </c>
      <c r="AZ8" s="7" t="s">
        <v>70</v>
      </c>
      <c r="BA8" s="7" t="s">
        <v>70</v>
      </c>
      <c r="BD8" s="7" t="s">
        <v>70</v>
      </c>
      <c r="BI8" s="10">
        <v>0.7395833333333334</v>
      </c>
    </row>
    <row r="9">
      <c r="A9" s="7">
        <v>2.0</v>
      </c>
      <c r="B9" s="7" t="s">
        <v>77</v>
      </c>
      <c r="C9" s="7" t="s">
        <v>78</v>
      </c>
      <c r="D9" s="8">
        <f t="shared" si="1"/>
        <v>7</v>
      </c>
      <c r="E9" s="8">
        <f>IFERROR(__xludf.DUMMYFUNCTION("RANK(G9, FILTER(G$3:G998, C$3:C998 = C9), 0) + COUNTIFS(G$3:G998, G9, C$3:C998, C9, H$3:H998, ""&lt;"" &amp; H9)"),1.0)</f>
        <v>1</v>
      </c>
      <c r="F9" s="8">
        <f t="shared" si="2"/>
        <v>30</v>
      </c>
      <c r="G9" s="8">
        <f t="shared" si="3"/>
        <v>30</v>
      </c>
      <c r="H9" s="9">
        <f t="shared" si="4"/>
        <v>0.4958333333</v>
      </c>
      <c r="I9" s="10">
        <f t="shared" si="5"/>
        <v>0.4958333333</v>
      </c>
      <c r="J9" s="10">
        <v>0.2569444444444444</v>
      </c>
      <c r="K9" s="7" t="s">
        <v>70</v>
      </c>
      <c r="L9" s="7" t="s">
        <v>70</v>
      </c>
      <c r="M9" s="7" t="s">
        <v>70</v>
      </c>
      <c r="N9" s="7" t="s">
        <v>70</v>
      </c>
      <c r="O9" s="7" t="s">
        <v>70</v>
      </c>
      <c r="P9" s="7" t="s">
        <v>70</v>
      </c>
      <c r="Q9" s="7" t="s">
        <v>70</v>
      </c>
      <c r="R9" s="7" t="s">
        <v>70</v>
      </c>
      <c r="T9" s="7" t="s">
        <v>70</v>
      </c>
      <c r="U9" s="7" t="s">
        <v>70</v>
      </c>
      <c r="V9" s="7" t="s">
        <v>70</v>
      </c>
      <c r="W9" s="7" t="s">
        <v>70</v>
      </c>
      <c r="X9" s="10">
        <v>0.42569444444444443</v>
      </c>
      <c r="Y9" s="10">
        <v>0.43819444444444444</v>
      </c>
      <c r="Z9" s="7" t="s">
        <v>70</v>
      </c>
      <c r="AB9" s="7" t="s">
        <v>70</v>
      </c>
      <c r="AC9" s="7" t="s">
        <v>70</v>
      </c>
      <c r="AD9" s="7" t="s">
        <v>70</v>
      </c>
      <c r="AE9" s="7" t="s">
        <v>70</v>
      </c>
      <c r="AF9" s="7" t="s">
        <v>70</v>
      </c>
      <c r="AG9" s="7" t="s">
        <v>70</v>
      </c>
      <c r="AH9" s="10">
        <v>0.5458333333333333</v>
      </c>
      <c r="AI9" s="10">
        <v>0.5548611111111111</v>
      </c>
      <c r="AM9" s="7" t="s">
        <v>70</v>
      </c>
      <c r="AN9" s="7" t="s">
        <v>70</v>
      </c>
      <c r="AO9" s="7" t="s">
        <v>70</v>
      </c>
      <c r="AP9" s="7" t="s">
        <v>70</v>
      </c>
      <c r="AR9" s="7" t="s">
        <v>70</v>
      </c>
      <c r="AU9" s="7" t="s">
        <v>70</v>
      </c>
      <c r="AV9" s="7" t="s">
        <v>70</v>
      </c>
      <c r="AW9" s="10">
        <v>0.6479166666666667</v>
      </c>
      <c r="AX9" s="10">
        <v>0.6583333333333333</v>
      </c>
      <c r="AZ9" s="7" t="s">
        <v>70</v>
      </c>
      <c r="BA9" s="7" t="s">
        <v>70</v>
      </c>
      <c r="BG9" s="7" t="s">
        <v>70</v>
      </c>
      <c r="BH9" s="7" t="s">
        <v>70</v>
      </c>
      <c r="BI9" s="10">
        <v>0.7527777777777778</v>
      </c>
    </row>
    <row r="10">
      <c r="A10" s="7">
        <v>30.0</v>
      </c>
      <c r="B10" s="7" t="s">
        <v>79</v>
      </c>
      <c r="C10" s="7" t="s">
        <v>74</v>
      </c>
      <c r="D10" s="8">
        <f t="shared" si="1"/>
        <v>8</v>
      </c>
      <c r="E10" s="8">
        <f>RANK(H10, H$3:H998, 0) + COUNTIFS(H$3:H998, H10, I$3:I998, "&lt;" &amp; I10)</f>
        <v>30</v>
      </c>
      <c r="F10" s="8">
        <f t="shared" si="2"/>
        <v>29</v>
      </c>
      <c r="G10" s="8">
        <f t="shared" si="3"/>
        <v>29</v>
      </c>
      <c r="H10" s="11">
        <f t="shared" si="4"/>
        <v>0.4892361111</v>
      </c>
      <c r="I10" s="10">
        <f t="shared" si="5"/>
        <v>0.4892361111</v>
      </c>
      <c r="J10" s="10">
        <v>0.2569444444444444</v>
      </c>
      <c r="L10" s="7" t="s">
        <v>70</v>
      </c>
      <c r="N10" s="7" t="s">
        <v>70</v>
      </c>
      <c r="O10" s="7" t="s">
        <v>70</v>
      </c>
      <c r="P10" s="7" t="s">
        <v>70</v>
      </c>
      <c r="Q10" s="7" t="s">
        <v>70</v>
      </c>
      <c r="R10" s="7" t="s">
        <v>70</v>
      </c>
      <c r="S10" s="7" t="s">
        <v>70</v>
      </c>
      <c r="T10" s="7" t="s">
        <v>70</v>
      </c>
      <c r="U10" s="7" t="s">
        <v>70</v>
      </c>
      <c r="V10" s="7" t="s">
        <v>70</v>
      </c>
      <c r="W10" s="7" t="s">
        <v>70</v>
      </c>
      <c r="X10" s="10">
        <v>0.4201388888888889</v>
      </c>
      <c r="Y10" s="10">
        <v>0.4340277777777778</v>
      </c>
      <c r="Z10" s="7" t="s">
        <v>70</v>
      </c>
      <c r="AA10" s="7" t="s">
        <v>70</v>
      </c>
      <c r="AB10" s="7" t="s">
        <v>70</v>
      </c>
      <c r="AC10" s="7" t="s">
        <v>70</v>
      </c>
      <c r="AD10" s="7" t="s">
        <v>70</v>
      </c>
      <c r="AE10" s="7" t="s">
        <v>70</v>
      </c>
      <c r="AF10" s="7" t="s">
        <v>70</v>
      </c>
      <c r="AG10" s="7" t="s">
        <v>70</v>
      </c>
      <c r="AH10" s="10">
        <v>0.5645833333333333</v>
      </c>
      <c r="AI10" s="10">
        <v>0.5743055555555555</v>
      </c>
      <c r="AK10" s="7" t="s">
        <v>70</v>
      </c>
      <c r="AM10" s="7" t="s">
        <v>70</v>
      </c>
      <c r="AN10" s="7" t="s">
        <v>70</v>
      </c>
      <c r="AO10" s="7" t="s">
        <v>70</v>
      </c>
      <c r="AP10" s="7" t="s">
        <v>70</v>
      </c>
      <c r="AU10" s="7" t="s">
        <v>70</v>
      </c>
      <c r="AV10" s="7" t="s">
        <v>70</v>
      </c>
      <c r="AW10" s="10">
        <v>0.6722222222222223</v>
      </c>
      <c r="AX10" s="10">
        <v>0.6770833333333334</v>
      </c>
      <c r="AY10" s="7" t="s">
        <v>70</v>
      </c>
      <c r="AZ10" s="7" t="s">
        <v>70</v>
      </c>
      <c r="BA10" s="7" t="s">
        <v>70</v>
      </c>
      <c r="BI10" s="12">
        <v>0.7461805555555555</v>
      </c>
    </row>
    <row r="11">
      <c r="A11" s="7">
        <v>8.0</v>
      </c>
      <c r="B11" s="7" t="s">
        <v>80</v>
      </c>
      <c r="C11" s="7" t="s">
        <v>69</v>
      </c>
      <c r="D11" s="8">
        <f t="shared" si="1"/>
        <v>9</v>
      </c>
      <c r="E11" s="8">
        <f>IFERROR(__xludf.DUMMYFUNCTION("RANK(G11, FILTER(G$3:G998, C$3:C998 = C11), 0) + COUNTIFS(G$3:G998, G11, C$3:C998, C11, H$3:H998, ""&lt;"" &amp; H11)"),5.0)</f>
        <v>5</v>
      </c>
      <c r="F11" s="8">
        <f t="shared" si="2"/>
        <v>29</v>
      </c>
      <c r="G11" s="8">
        <f t="shared" si="3"/>
        <v>29</v>
      </c>
      <c r="H11" s="11">
        <f t="shared" si="4"/>
        <v>0.4978009259</v>
      </c>
      <c r="I11" s="10">
        <f t="shared" si="5"/>
        <v>0.4978009259</v>
      </c>
      <c r="J11" s="10">
        <v>0.2569444444444444</v>
      </c>
      <c r="K11" s="7" t="s">
        <v>70</v>
      </c>
      <c r="L11" s="7" t="s">
        <v>70</v>
      </c>
      <c r="M11" s="7" t="s">
        <v>70</v>
      </c>
      <c r="N11" s="7" t="s">
        <v>70</v>
      </c>
      <c r="O11" s="7" t="s">
        <v>70</v>
      </c>
      <c r="P11" s="7" t="s">
        <v>70</v>
      </c>
      <c r="S11" s="7" t="s">
        <v>70</v>
      </c>
      <c r="T11" s="7" t="s">
        <v>70</v>
      </c>
      <c r="U11" s="7" t="s">
        <v>70</v>
      </c>
      <c r="V11" s="7" t="s">
        <v>70</v>
      </c>
      <c r="W11" s="7" t="s">
        <v>70</v>
      </c>
      <c r="X11" s="10">
        <v>0.3770833333333333</v>
      </c>
      <c r="Y11" s="10">
        <v>0.3909722222222222</v>
      </c>
      <c r="Z11" s="7" t="s">
        <v>70</v>
      </c>
      <c r="AA11" s="7" t="s">
        <v>70</v>
      </c>
      <c r="AB11" s="7" t="s">
        <v>70</v>
      </c>
      <c r="AC11" s="7" t="s">
        <v>70</v>
      </c>
      <c r="AD11" s="7" t="s">
        <v>70</v>
      </c>
      <c r="AE11" s="7" t="s">
        <v>70</v>
      </c>
      <c r="AF11" s="7" t="s">
        <v>70</v>
      </c>
      <c r="AG11" s="7" t="s">
        <v>70</v>
      </c>
      <c r="AH11" s="10">
        <v>0.5319444444444444</v>
      </c>
      <c r="AI11" s="10">
        <v>0.5520833333333334</v>
      </c>
      <c r="AK11" s="7" t="s">
        <v>70</v>
      </c>
      <c r="AM11" s="7" t="s">
        <v>70</v>
      </c>
      <c r="AN11" s="7" t="s">
        <v>70</v>
      </c>
      <c r="AO11" s="7" t="s">
        <v>70</v>
      </c>
      <c r="AP11" s="7" t="s">
        <v>70</v>
      </c>
      <c r="AU11" s="7" t="s">
        <v>70</v>
      </c>
      <c r="AV11" s="7" t="s">
        <v>70</v>
      </c>
      <c r="AW11" s="10">
        <v>0.6638888888888889</v>
      </c>
      <c r="AX11" s="10">
        <v>0.6694444444444444</v>
      </c>
      <c r="AY11" s="7" t="s">
        <v>70</v>
      </c>
      <c r="AZ11" s="7" t="s">
        <v>70</v>
      </c>
      <c r="BA11" s="7" t="s">
        <v>70</v>
      </c>
      <c r="BI11" s="12">
        <v>0.7547453703703704</v>
      </c>
    </row>
    <row r="12">
      <c r="A12" s="7">
        <v>35.0</v>
      </c>
      <c r="B12" s="7" t="s">
        <v>81</v>
      </c>
      <c r="C12" s="7" t="s">
        <v>74</v>
      </c>
      <c r="D12" s="8">
        <f t="shared" si="1"/>
        <v>9</v>
      </c>
      <c r="E12" s="8">
        <f>IFERROR(__xludf.DUMMYFUNCTION("RANK(G12, FILTER(G$3:G998, C$3:C998 = C12), 0) + COUNTIFS(G$3:G998, G12, C$3:C998, C12, H$3:H998, ""&lt;"" &amp; H12)"),4.0)</f>
        <v>4</v>
      </c>
      <c r="F12" s="8">
        <f t="shared" si="2"/>
        <v>29</v>
      </c>
      <c r="G12" s="8">
        <f t="shared" si="3"/>
        <v>29</v>
      </c>
      <c r="H12" s="11">
        <f t="shared" si="4"/>
        <v>0.4978009259</v>
      </c>
      <c r="I12" s="10">
        <f t="shared" si="5"/>
        <v>0.4978009259</v>
      </c>
      <c r="J12" s="10">
        <v>0.2569444444444444</v>
      </c>
      <c r="K12" s="7" t="s">
        <v>70</v>
      </c>
      <c r="M12" s="7" t="s">
        <v>70</v>
      </c>
      <c r="N12" s="7" t="s">
        <v>70</v>
      </c>
      <c r="O12" s="7" t="s">
        <v>70</v>
      </c>
      <c r="P12" s="7" t="s">
        <v>70</v>
      </c>
      <c r="S12" s="7" t="s">
        <v>70</v>
      </c>
      <c r="T12" s="7" t="s">
        <v>70</v>
      </c>
      <c r="U12" s="7" t="s">
        <v>70</v>
      </c>
      <c r="V12" s="7" t="s">
        <v>70</v>
      </c>
      <c r="W12" s="7" t="s">
        <v>70</v>
      </c>
      <c r="X12" s="10">
        <v>0.3888888888888889</v>
      </c>
      <c r="Y12" s="10">
        <v>0.39375</v>
      </c>
      <c r="Z12" s="7" t="s">
        <v>70</v>
      </c>
      <c r="AA12" s="7" t="s">
        <v>70</v>
      </c>
      <c r="AB12" s="7" t="s">
        <v>70</v>
      </c>
      <c r="AC12" s="7" t="s">
        <v>70</v>
      </c>
      <c r="AD12" s="7" t="s">
        <v>70</v>
      </c>
      <c r="AE12" s="7" t="s">
        <v>70</v>
      </c>
      <c r="AF12" s="7" t="s">
        <v>70</v>
      </c>
      <c r="AG12" s="7" t="s">
        <v>70</v>
      </c>
      <c r="AH12" s="10">
        <v>0.5555555555555556</v>
      </c>
      <c r="AI12" s="10">
        <v>0.5659722222222222</v>
      </c>
      <c r="AM12" s="7" t="s">
        <v>70</v>
      </c>
      <c r="AN12" s="7" t="s">
        <v>70</v>
      </c>
      <c r="AO12" s="7" t="s">
        <v>70</v>
      </c>
      <c r="AP12" s="7" t="s">
        <v>70</v>
      </c>
      <c r="AU12" s="7" t="s">
        <v>70</v>
      </c>
      <c r="AV12" s="7" t="s">
        <v>70</v>
      </c>
      <c r="AW12" s="10">
        <v>0.64375</v>
      </c>
      <c r="AX12" s="10">
        <v>0.6541666666666667</v>
      </c>
      <c r="AY12" s="7" t="s">
        <v>70</v>
      </c>
      <c r="AZ12" s="7" t="s">
        <v>70</v>
      </c>
      <c r="BA12" s="7" t="s">
        <v>70</v>
      </c>
      <c r="BG12" s="7" t="s">
        <v>70</v>
      </c>
      <c r="BH12" s="7" t="s">
        <v>70</v>
      </c>
      <c r="BI12" s="12">
        <v>0.7547453703703704</v>
      </c>
    </row>
    <row r="13">
      <c r="A13" s="7">
        <v>18.0</v>
      </c>
      <c r="B13" s="7" t="s">
        <v>82</v>
      </c>
      <c r="C13" s="7" t="s">
        <v>74</v>
      </c>
      <c r="D13" s="8">
        <f t="shared" si="1"/>
        <v>11</v>
      </c>
      <c r="E13" s="8">
        <f>IFERROR(__xludf.DUMMYFUNCTION("RANK(G13, FILTER(G$3:G998, C$3:C998 = C13), 0) + COUNTIFS(G$3:G998, G13, C$3:C998, C13, H$3:H998, ""&lt;"" &amp; H13)"),5.0)</f>
        <v>5</v>
      </c>
      <c r="F13" s="8">
        <f t="shared" si="2"/>
        <v>29</v>
      </c>
      <c r="G13" s="8">
        <f t="shared" si="3"/>
        <v>29</v>
      </c>
      <c r="H13" s="9">
        <f t="shared" si="4"/>
        <v>0.4979166667</v>
      </c>
      <c r="I13" s="10">
        <f t="shared" si="5"/>
        <v>0.4979166667</v>
      </c>
      <c r="J13" s="10">
        <v>0.2569444444444444</v>
      </c>
      <c r="K13" s="7" t="s">
        <v>70</v>
      </c>
      <c r="L13" s="7" t="s">
        <v>70</v>
      </c>
      <c r="M13" s="7" t="s">
        <v>70</v>
      </c>
      <c r="N13" s="7" t="s">
        <v>70</v>
      </c>
      <c r="O13" s="7" t="s">
        <v>70</v>
      </c>
      <c r="P13" s="7" t="s">
        <v>70</v>
      </c>
      <c r="Q13" s="7" t="s">
        <v>70</v>
      </c>
      <c r="R13" s="7" t="s">
        <v>70</v>
      </c>
      <c r="S13" s="7" t="s">
        <v>70</v>
      </c>
      <c r="T13" s="7" t="s">
        <v>70</v>
      </c>
      <c r="U13" s="7" t="s">
        <v>70</v>
      </c>
      <c r="V13" s="7" t="s">
        <v>70</v>
      </c>
      <c r="W13" s="7" t="s">
        <v>70</v>
      </c>
      <c r="X13" s="10">
        <v>0.45416666666666666</v>
      </c>
      <c r="Y13" s="10">
        <v>0.4583333333333333</v>
      </c>
      <c r="Z13" s="7" t="s">
        <v>70</v>
      </c>
      <c r="AA13" s="7" t="s">
        <v>70</v>
      </c>
      <c r="AB13" s="7" t="s">
        <v>70</v>
      </c>
      <c r="AC13" s="7" t="s">
        <v>70</v>
      </c>
      <c r="AD13" s="7" t="s">
        <v>70</v>
      </c>
      <c r="AE13" s="7" t="s">
        <v>70</v>
      </c>
      <c r="AF13" s="7" t="s">
        <v>70</v>
      </c>
      <c r="AG13" s="7" t="s">
        <v>70</v>
      </c>
      <c r="AH13" s="10">
        <v>0.6395833333333333</v>
      </c>
      <c r="AI13" s="10">
        <v>0.6472222222222223</v>
      </c>
      <c r="AM13" s="7" t="s">
        <v>70</v>
      </c>
      <c r="AO13" s="7" t="s">
        <v>70</v>
      </c>
      <c r="AP13" s="7" t="s">
        <v>70</v>
      </c>
      <c r="AU13" s="7" t="s">
        <v>70</v>
      </c>
      <c r="AV13" s="7" t="s">
        <v>70</v>
      </c>
      <c r="AW13" s="10">
        <v>0.6472222222222223</v>
      </c>
      <c r="AX13" s="10">
        <v>0.6548611111111111</v>
      </c>
      <c r="AY13" s="7" t="s">
        <v>70</v>
      </c>
      <c r="AZ13" s="7" t="s">
        <v>70</v>
      </c>
      <c r="BA13" s="7" t="s">
        <v>70</v>
      </c>
      <c r="BI13" s="10">
        <v>0.7548611111111111</v>
      </c>
    </row>
    <row r="14">
      <c r="A14" s="7">
        <v>31.0</v>
      </c>
      <c r="B14" s="7" t="s">
        <v>83</v>
      </c>
      <c r="C14" s="7" t="s">
        <v>69</v>
      </c>
      <c r="D14" s="8">
        <f t="shared" si="1"/>
        <v>12</v>
      </c>
      <c r="E14" s="8">
        <f>IFERROR(__xludf.DUMMYFUNCTION("RANK(G14, FILTER(G$3:G998, C$3:C998 = C14), 0) + COUNTIFS(G$3:G998, G14, C$3:C998, C14, H$3:H998, ""&lt;"" &amp; H14)"),6.0)</f>
        <v>6</v>
      </c>
      <c r="F14" s="8">
        <f t="shared" si="2"/>
        <v>29</v>
      </c>
      <c r="G14" s="8">
        <f t="shared" si="3"/>
        <v>29</v>
      </c>
      <c r="H14" s="9">
        <f t="shared" si="4"/>
        <v>0.5</v>
      </c>
      <c r="I14" s="10">
        <f t="shared" si="5"/>
        <v>0.5</v>
      </c>
      <c r="J14" s="10">
        <v>0.2569444444444444</v>
      </c>
      <c r="K14" s="7" t="s">
        <v>70</v>
      </c>
      <c r="L14" s="7" t="s">
        <v>70</v>
      </c>
      <c r="M14" s="7" t="s">
        <v>70</v>
      </c>
      <c r="N14" s="7" t="s">
        <v>70</v>
      </c>
      <c r="O14" s="7" t="s">
        <v>70</v>
      </c>
      <c r="P14" s="7" t="s">
        <v>70</v>
      </c>
      <c r="S14" s="7" t="s">
        <v>70</v>
      </c>
      <c r="T14" s="7" t="s">
        <v>70</v>
      </c>
      <c r="U14" s="7" t="s">
        <v>70</v>
      </c>
      <c r="V14" s="7" t="s">
        <v>70</v>
      </c>
      <c r="W14" s="7" t="s">
        <v>70</v>
      </c>
      <c r="X14" s="10">
        <v>0.41805555555555557</v>
      </c>
      <c r="Y14" s="10">
        <v>0.4215277777777778</v>
      </c>
      <c r="Z14" s="7" t="s">
        <v>70</v>
      </c>
      <c r="AA14" s="7" t="s">
        <v>70</v>
      </c>
      <c r="AB14" s="7" t="s">
        <v>70</v>
      </c>
      <c r="AC14" s="7" t="s">
        <v>70</v>
      </c>
      <c r="AD14" s="7" t="s">
        <v>70</v>
      </c>
      <c r="AE14" s="7" t="s">
        <v>70</v>
      </c>
      <c r="AF14" s="7" t="s">
        <v>70</v>
      </c>
      <c r="AG14" s="7" t="s">
        <v>70</v>
      </c>
      <c r="AH14" s="10">
        <v>0.5673611111111111</v>
      </c>
      <c r="AI14" s="10">
        <v>0.5784722222222223</v>
      </c>
      <c r="AM14" s="7" t="s">
        <v>70</v>
      </c>
      <c r="AO14" s="7" t="s">
        <v>70</v>
      </c>
      <c r="AP14" s="7" t="s">
        <v>70</v>
      </c>
      <c r="AU14" s="7" t="s">
        <v>70</v>
      </c>
      <c r="AV14" s="7" t="s">
        <v>70</v>
      </c>
      <c r="AW14" s="10">
        <v>0.6368055555555555</v>
      </c>
      <c r="AX14" s="10">
        <v>0.6430555555555556</v>
      </c>
      <c r="AY14" s="7" t="s">
        <v>70</v>
      </c>
      <c r="AZ14" s="7" t="s">
        <v>70</v>
      </c>
      <c r="BA14" s="7" t="s">
        <v>70</v>
      </c>
      <c r="BD14" s="7" t="s">
        <v>70</v>
      </c>
      <c r="BH14" s="7" t="s">
        <v>70</v>
      </c>
      <c r="BI14" s="10">
        <v>0.7569444444444444</v>
      </c>
    </row>
    <row r="15">
      <c r="A15" s="7">
        <v>14.0</v>
      </c>
      <c r="B15" s="7" t="s">
        <v>84</v>
      </c>
      <c r="C15" s="7" t="s">
        <v>78</v>
      </c>
      <c r="D15" s="8">
        <f t="shared" si="1"/>
        <v>13</v>
      </c>
      <c r="E15" s="8">
        <f>IFERROR(__xludf.DUMMYFUNCTION("RANK(G15, FILTER(G$3:G998, C$3:C998 = C15), 0) + COUNTIFS(G$3:G998, G15, C$3:C998, C15, H$3:H998, ""&lt;"" &amp; H15)"),2.0)</f>
        <v>2</v>
      </c>
      <c r="F15" s="8">
        <f t="shared" si="2"/>
        <v>28</v>
      </c>
      <c r="G15" s="8">
        <f t="shared" si="3"/>
        <v>28</v>
      </c>
      <c r="H15" s="9">
        <f t="shared" si="4"/>
        <v>0.5034722222</v>
      </c>
      <c r="I15" s="10">
        <v>0.4930555555555556</v>
      </c>
      <c r="J15" s="10">
        <v>0.2569444444444444</v>
      </c>
      <c r="K15" s="7" t="s">
        <v>70</v>
      </c>
      <c r="L15" s="7" t="s">
        <v>70</v>
      </c>
      <c r="M15" s="7" t="s">
        <v>70</v>
      </c>
      <c r="N15" s="7" t="s">
        <v>70</v>
      </c>
      <c r="O15" s="7" t="s">
        <v>70</v>
      </c>
      <c r="P15" s="7" t="s">
        <v>70</v>
      </c>
      <c r="Q15" s="7" t="s">
        <v>70</v>
      </c>
      <c r="R15" s="7" t="s">
        <v>70</v>
      </c>
      <c r="S15" s="7" t="s">
        <v>70</v>
      </c>
      <c r="T15" s="7" t="s">
        <v>70</v>
      </c>
      <c r="U15" s="7" t="s">
        <v>70</v>
      </c>
      <c r="V15" s="7" t="s">
        <v>70</v>
      </c>
      <c r="W15" s="7" t="s">
        <v>70</v>
      </c>
      <c r="X15" s="10">
        <v>0.42916666666666664</v>
      </c>
      <c r="Y15" s="10">
        <v>0.43680555555555556</v>
      </c>
      <c r="Z15" s="7" t="s">
        <v>70</v>
      </c>
      <c r="AA15" s="7" t="s">
        <v>70</v>
      </c>
      <c r="AB15" s="7" t="s">
        <v>70</v>
      </c>
      <c r="AC15" s="7" t="s">
        <v>70</v>
      </c>
      <c r="AD15" s="7" t="s">
        <v>70</v>
      </c>
      <c r="AE15" s="7" t="s">
        <v>70</v>
      </c>
      <c r="AF15" s="7" t="s">
        <v>70</v>
      </c>
      <c r="AG15" s="7" t="s">
        <v>70</v>
      </c>
      <c r="AH15" s="10">
        <v>0.5833333333333334</v>
      </c>
      <c r="AI15" s="10">
        <v>0.5902777777777778</v>
      </c>
      <c r="AM15" s="7" t="s">
        <v>70</v>
      </c>
      <c r="AO15" s="7" t="s">
        <v>70</v>
      </c>
      <c r="AP15" s="7" t="s">
        <v>70</v>
      </c>
      <c r="AU15" s="7" t="s">
        <v>70</v>
      </c>
      <c r="AV15" s="7" t="s">
        <v>70</v>
      </c>
      <c r="AW15" s="10">
        <v>0.6694444444444444</v>
      </c>
      <c r="AX15" s="10">
        <v>0.6736111111111112</v>
      </c>
      <c r="AY15" s="7" t="s">
        <v>70</v>
      </c>
      <c r="AZ15" s="7" t="s">
        <v>70</v>
      </c>
      <c r="BI15" s="10">
        <v>0.7604166666666666</v>
      </c>
      <c r="BK15" s="7" t="s">
        <v>85</v>
      </c>
      <c r="BL15" s="7" t="s">
        <v>86</v>
      </c>
    </row>
    <row r="16">
      <c r="A16" s="7">
        <v>16.0</v>
      </c>
      <c r="B16" s="7" t="s">
        <v>87</v>
      </c>
      <c r="C16" s="7" t="s">
        <v>78</v>
      </c>
      <c r="D16" s="8">
        <f t="shared" si="1"/>
        <v>14</v>
      </c>
      <c r="E16" s="8">
        <f>IFERROR(__xludf.DUMMYFUNCTION("RANK(G16, FILTER(G$3:G998, C$3:C998 = C16), 0) + COUNTIFS(G$3:G998, G16, C$3:C998, C16, H$3:H998, ""&lt;"" &amp; H16)"),3.0)</f>
        <v>3</v>
      </c>
      <c r="F16" s="8">
        <f t="shared" si="2"/>
        <v>27</v>
      </c>
      <c r="G16" s="8">
        <f t="shared" si="3"/>
        <v>27</v>
      </c>
      <c r="H16" s="9">
        <f t="shared" si="4"/>
        <v>0.4888888889</v>
      </c>
      <c r="I16" s="10">
        <f t="shared" ref="I16:I47" si="6">(H16)</f>
        <v>0.4888888889</v>
      </c>
      <c r="J16" s="10">
        <v>0.2569444444444444</v>
      </c>
      <c r="L16" s="7" t="s">
        <v>70</v>
      </c>
      <c r="M16" s="7" t="s">
        <v>70</v>
      </c>
      <c r="N16" s="7" t="s">
        <v>70</v>
      </c>
      <c r="O16" s="7" t="s">
        <v>70</v>
      </c>
      <c r="P16" s="7" t="s">
        <v>70</v>
      </c>
      <c r="Q16" s="7" t="s">
        <v>70</v>
      </c>
      <c r="R16" s="7" t="s">
        <v>70</v>
      </c>
      <c r="S16" s="7" t="s">
        <v>70</v>
      </c>
      <c r="U16" s="7" t="s">
        <v>70</v>
      </c>
      <c r="V16" s="7" t="s">
        <v>70</v>
      </c>
      <c r="W16" s="7" t="s">
        <v>70</v>
      </c>
      <c r="X16" s="10">
        <v>0.4270833333333333</v>
      </c>
      <c r="Y16" s="10">
        <v>0.44027777777777777</v>
      </c>
      <c r="Z16" s="7" t="s">
        <v>70</v>
      </c>
      <c r="AA16" s="7" t="s">
        <v>70</v>
      </c>
      <c r="AB16" s="7" t="s">
        <v>70</v>
      </c>
      <c r="AC16" s="7" t="s">
        <v>70</v>
      </c>
      <c r="AD16" s="7" t="s">
        <v>70</v>
      </c>
      <c r="AE16" s="7" t="s">
        <v>70</v>
      </c>
      <c r="AF16" s="7" t="s">
        <v>70</v>
      </c>
      <c r="AG16" s="7" t="s">
        <v>70</v>
      </c>
      <c r="AH16" s="10">
        <v>0.5618055555555556</v>
      </c>
      <c r="AI16" s="10">
        <v>0.5729166666666666</v>
      </c>
      <c r="AP16" s="7" t="s">
        <v>70</v>
      </c>
      <c r="AR16" s="7" t="s">
        <v>70</v>
      </c>
      <c r="AS16" s="7" t="s">
        <v>70</v>
      </c>
      <c r="AU16" s="7" t="s">
        <v>70</v>
      </c>
      <c r="AV16" s="7" t="s">
        <v>70</v>
      </c>
      <c r="AW16" s="10">
        <v>0.6270833333333333</v>
      </c>
      <c r="AX16" s="10">
        <v>0.6319444444444444</v>
      </c>
      <c r="BA16" s="7" t="s">
        <v>70</v>
      </c>
      <c r="BD16" s="7" t="s">
        <v>70</v>
      </c>
      <c r="BF16" s="7" t="s">
        <v>70</v>
      </c>
      <c r="BI16" s="10">
        <v>0.7458333333333333</v>
      </c>
    </row>
    <row r="17">
      <c r="A17" s="7">
        <v>45.0</v>
      </c>
      <c r="B17" s="7" t="s">
        <v>88</v>
      </c>
      <c r="C17" s="7" t="s">
        <v>74</v>
      </c>
      <c r="D17" s="8">
        <f t="shared" si="1"/>
        <v>15</v>
      </c>
      <c r="E17" s="8">
        <f>IFERROR(__xludf.DUMMYFUNCTION("RANK(G17, FILTER(G$3:G998, C$3:C998 = C17), 0) + COUNTIFS(G$3:G998, G17, C$3:C998, C17, H$3:H998, ""&lt;"" &amp; H17)"),6.0)</f>
        <v>6</v>
      </c>
      <c r="F17" s="8">
        <f t="shared" si="2"/>
        <v>26</v>
      </c>
      <c r="G17" s="8">
        <f t="shared" si="3"/>
        <v>26</v>
      </c>
      <c r="H17" s="9">
        <f t="shared" si="4"/>
        <v>0.4791666667</v>
      </c>
      <c r="I17" s="10">
        <f t="shared" si="6"/>
        <v>0.4791666667</v>
      </c>
      <c r="J17" s="10">
        <v>0.2569444444444444</v>
      </c>
      <c r="K17" s="7" t="s">
        <v>70</v>
      </c>
      <c r="N17" s="7" t="s">
        <v>70</v>
      </c>
      <c r="P17" s="7" t="s">
        <v>70</v>
      </c>
      <c r="Q17" s="7" t="s">
        <v>70</v>
      </c>
      <c r="R17" s="7" t="s">
        <v>70</v>
      </c>
      <c r="S17" s="7" t="s">
        <v>70</v>
      </c>
      <c r="T17" s="7" t="s">
        <v>70</v>
      </c>
      <c r="U17" s="7" t="s">
        <v>70</v>
      </c>
      <c r="V17" s="7" t="s">
        <v>70</v>
      </c>
      <c r="W17" s="7" t="s">
        <v>70</v>
      </c>
      <c r="X17" s="10">
        <v>0.4395833333333333</v>
      </c>
      <c r="Y17" s="10">
        <v>0.45069444444444445</v>
      </c>
      <c r="AC17" s="7" t="s">
        <v>70</v>
      </c>
      <c r="AD17" s="7" t="s">
        <v>70</v>
      </c>
      <c r="AE17" s="7" t="s">
        <v>70</v>
      </c>
      <c r="AF17" s="7" t="s">
        <v>70</v>
      </c>
      <c r="AG17" s="7" t="s">
        <v>70</v>
      </c>
      <c r="AH17" s="10">
        <v>0.5611111111111111</v>
      </c>
      <c r="AI17" s="10">
        <v>0.5763888888888888</v>
      </c>
      <c r="AM17" s="7" t="s">
        <v>70</v>
      </c>
      <c r="AO17" s="7" t="s">
        <v>70</v>
      </c>
      <c r="AP17" s="7" t="s">
        <v>70</v>
      </c>
      <c r="AU17" s="7" t="s">
        <v>70</v>
      </c>
      <c r="AV17" s="7" t="s">
        <v>70</v>
      </c>
      <c r="AW17" s="10">
        <v>0.6326388888888889</v>
      </c>
      <c r="AX17" s="10">
        <v>0.6395833333333333</v>
      </c>
      <c r="AY17" s="7" t="s">
        <v>70</v>
      </c>
      <c r="AZ17" s="7" t="s">
        <v>70</v>
      </c>
      <c r="BA17" s="7" t="s">
        <v>70</v>
      </c>
      <c r="BF17" s="7" t="s">
        <v>70</v>
      </c>
      <c r="BG17" s="7" t="s">
        <v>70</v>
      </c>
      <c r="BH17" s="7" t="s">
        <v>70</v>
      </c>
      <c r="BI17" s="10">
        <v>0.7361111111111112</v>
      </c>
    </row>
    <row r="18">
      <c r="A18" s="7">
        <v>19.0</v>
      </c>
      <c r="B18" s="7" t="s">
        <v>89</v>
      </c>
      <c r="C18" s="7" t="s">
        <v>90</v>
      </c>
      <c r="D18" s="8">
        <f t="shared" si="1"/>
        <v>16</v>
      </c>
      <c r="E18" s="8">
        <f>IFERROR(__xludf.DUMMYFUNCTION("RANK(G18, FILTER(G$3:G998, C$3:C998 = C18), 0) + COUNTIFS(G$3:G998, G18, C$3:C998, C18, H$3:H998, ""&lt;"" &amp; H18)"),1.0)</f>
        <v>1</v>
      </c>
      <c r="F18" s="8">
        <f t="shared" si="2"/>
        <v>26</v>
      </c>
      <c r="G18" s="8">
        <f t="shared" si="3"/>
        <v>26</v>
      </c>
      <c r="H18" s="9">
        <f t="shared" si="4"/>
        <v>0.4861111111</v>
      </c>
      <c r="I18" s="10">
        <f t="shared" si="6"/>
        <v>0.4861111111</v>
      </c>
      <c r="J18" s="10">
        <v>0.2569444444444444</v>
      </c>
      <c r="K18" s="7" t="s">
        <v>70</v>
      </c>
      <c r="L18" s="7" t="s">
        <v>70</v>
      </c>
      <c r="N18" s="7" t="s">
        <v>70</v>
      </c>
      <c r="O18" s="7" t="s">
        <v>70</v>
      </c>
      <c r="P18" s="7" t="s">
        <v>70</v>
      </c>
      <c r="S18" s="7" t="s">
        <v>70</v>
      </c>
      <c r="U18" s="7" t="s">
        <v>70</v>
      </c>
      <c r="V18" s="7" t="s">
        <v>70</v>
      </c>
      <c r="W18" s="7" t="s">
        <v>70</v>
      </c>
      <c r="X18" s="10">
        <v>0.37777777777777777</v>
      </c>
      <c r="Y18" s="10">
        <v>0.3840277777777778</v>
      </c>
      <c r="Z18" s="7" t="s">
        <v>70</v>
      </c>
      <c r="AA18" s="7" t="s">
        <v>70</v>
      </c>
      <c r="AB18" s="7" t="s">
        <v>70</v>
      </c>
      <c r="AC18" s="7" t="s">
        <v>70</v>
      </c>
      <c r="AD18" s="7" t="s">
        <v>70</v>
      </c>
      <c r="AE18" s="7" t="s">
        <v>70</v>
      </c>
      <c r="AF18" s="7" t="s">
        <v>70</v>
      </c>
      <c r="AG18" s="7" t="s">
        <v>70</v>
      </c>
      <c r="AH18" s="10">
        <v>0.5527777777777778</v>
      </c>
      <c r="AI18" s="10">
        <v>0.5618055555555556</v>
      </c>
      <c r="AM18" s="7" t="s">
        <v>70</v>
      </c>
      <c r="AN18" s="7" t="s">
        <v>70</v>
      </c>
      <c r="AQ18" s="7" t="s">
        <v>70</v>
      </c>
      <c r="AR18" s="7" t="s">
        <v>70</v>
      </c>
      <c r="AU18" s="7" t="s">
        <v>70</v>
      </c>
      <c r="AV18" s="7" t="s">
        <v>70</v>
      </c>
      <c r="AW18" s="10">
        <v>0.6625</v>
      </c>
      <c r="AX18" s="10">
        <v>0.6673611111111111</v>
      </c>
      <c r="AY18" s="7" t="s">
        <v>70</v>
      </c>
      <c r="AZ18" s="7" t="s">
        <v>70</v>
      </c>
      <c r="BA18" s="7" t="s">
        <v>70</v>
      </c>
      <c r="BI18" s="10">
        <v>0.7430555555555556</v>
      </c>
    </row>
    <row r="19">
      <c r="A19" s="7">
        <v>34.0</v>
      </c>
      <c r="B19" s="7" t="s">
        <v>91</v>
      </c>
      <c r="C19" s="7" t="s">
        <v>90</v>
      </c>
      <c r="D19" s="8">
        <f t="shared" si="1"/>
        <v>17</v>
      </c>
      <c r="E19" s="8">
        <f>IFERROR(__xludf.DUMMYFUNCTION("RANK(G19, FILTER(G$3:G998, C$3:C998 = C19), 0) + COUNTIFS(G$3:G998, G19, C$3:C998, C19, H$3:H998, ""&lt;"" &amp; H19)"),2.0)</f>
        <v>2</v>
      </c>
      <c r="F19" s="8">
        <f t="shared" si="2"/>
        <v>26</v>
      </c>
      <c r="G19" s="8">
        <f t="shared" si="3"/>
        <v>26</v>
      </c>
      <c r="H19" s="9">
        <f t="shared" si="4"/>
        <v>0.4923611111</v>
      </c>
      <c r="I19" s="10">
        <f t="shared" si="6"/>
        <v>0.4923611111</v>
      </c>
      <c r="J19" s="10">
        <v>0.2569444444444444</v>
      </c>
      <c r="L19" s="7" t="s">
        <v>70</v>
      </c>
      <c r="M19" s="7" t="s">
        <v>70</v>
      </c>
      <c r="N19" s="7" t="s">
        <v>70</v>
      </c>
      <c r="O19" s="7" t="s">
        <v>70</v>
      </c>
      <c r="P19" s="7" t="s">
        <v>70</v>
      </c>
      <c r="Q19" s="7" t="s">
        <v>70</v>
      </c>
      <c r="R19" s="7" t="s">
        <v>70</v>
      </c>
      <c r="S19" s="7" t="s">
        <v>70</v>
      </c>
      <c r="T19" s="7" t="s">
        <v>70</v>
      </c>
      <c r="U19" s="7" t="s">
        <v>70</v>
      </c>
      <c r="V19" s="7" t="s">
        <v>70</v>
      </c>
      <c r="W19" s="7" t="s">
        <v>70</v>
      </c>
      <c r="X19" s="10">
        <v>0.4215277777777778</v>
      </c>
      <c r="Y19" s="10">
        <v>0.42430555555555555</v>
      </c>
      <c r="Z19" s="7" t="s">
        <v>70</v>
      </c>
      <c r="AA19" s="7" t="s">
        <v>70</v>
      </c>
      <c r="AB19" s="7" t="s">
        <v>70</v>
      </c>
      <c r="AC19" s="7" t="s">
        <v>70</v>
      </c>
      <c r="AD19" s="7" t="s">
        <v>70</v>
      </c>
      <c r="AE19" s="7" t="s">
        <v>70</v>
      </c>
      <c r="AF19" s="7" t="s">
        <v>70</v>
      </c>
      <c r="AG19" s="7" t="s">
        <v>70</v>
      </c>
      <c r="AH19" s="10">
        <v>0.5951388888888889</v>
      </c>
      <c r="AI19" s="10">
        <v>0.6069444444444444</v>
      </c>
      <c r="AM19" s="7" t="s">
        <v>70</v>
      </c>
      <c r="AO19" s="7" t="s">
        <v>70</v>
      </c>
      <c r="AP19" s="7" t="s">
        <v>70</v>
      </c>
      <c r="AU19" s="7" t="s">
        <v>70</v>
      </c>
      <c r="AW19" s="10">
        <v>0.6555555555555556</v>
      </c>
      <c r="AX19" s="10">
        <v>0.6604166666666667</v>
      </c>
      <c r="BA19" s="7" t="s">
        <v>70</v>
      </c>
      <c r="BD19" s="7" t="s">
        <v>70</v>
      </c>
      <c r="BI19" s="10">
        <v>0.7493055555555556</v>
      </c>
    </row>
    <row r="20">
      <c r="A20" s="7">
        <v>39.0</v>
      </c>
      <c r="B20" s="7" t="s">
        <v>92</v>
      </c>
      <c r="C20" s="7" t="s">
        <v>78</v>
      </c>
      <c r="D20" s="8">
        <f t="shared" si="1"/>
        <v>18</v>
      </c>
      <c r="E20" s="8">
        <f>IFERROR(__xludf.DUMMYFUNCTION("RANK(G20, FILTER(G$3:G998, C$3:C998 = C20), 0) + COUNTIFS(G$3:G998, G20, C$3:C998, C20, H$3:H998, ""&lt;"" &amp; H20)"),4.0)</f>
        <v>4</v>
      </c>
      <c r="F20" s="8">
        <f t="shared" si="2"/>
        <v>25</v>
      </c>
      <c r="G20" s="8">
        <f t="shared" si="3"/>
        <v>25</v>
      </c>
      <c r="H20" s="11">
        <f t="shared" si="4"/>
        <v>0.4978587963</v>
      </c>
      <c r="I20" s="10">
        <f t="shared" si="6"/>
        <v>0.4978587963</v>
      </c>
      <c r="J20" s="10">
        <v>0.2569444444444444</v>
      </c>
      <c r="K20" s="7" t="s">
        <v>70</v>
      </c>
      <c r="L20" s="7" t="s">
        <v>70</v>
      </c>
      <c r="M20" s="7" t="s">
        <v>70</v>
      </c>
      <c r="N20" s="7" t="s">
        <v>70</v>
      </c>
      <c r="P20" s="7" t="s">
        <v>70</v>
      </c>
      <c r="S20" s="7" t="s">
        <v>70</v>
      </c>
      <c r="T20" s="7" t="s">
        <v>70</v>
      </c>
      <c r="U20" s="7" t="s">
        <v>70</v>
      </c>
      <c r="V20" s="7" t="s">
        <v>70</v>
      </c>
      <c r="W20" s="7" t="s">
        <v>70</v>
      </c>
      <c r="X20" s="10">
        <v>0.41180555555555554</v>
      </c>
      <c r="Y20" s="10">
        <v>0.41875</v>
      </c>
      <c r="Z20" s="7" t="s">
        <v>70</v>
      </c>
      <c r="AA20" s="7" t="s">
        <v>70</v>
      </c>
      <c r="AB20" s="7" t="s">
        <v>70</v>
      </c>
      <c r="AC20" s="7" t="s">
        <v>70</v>
      </c>
      <c r="AD20" s="7" t="s">
        <v>70</v>
      </c>
      <c r="AE20" s="7" t="s">
        <v>70</v>
      </c>
      <c r="AF20" s="7" t="s">
        <v>70</v>
      </c>
      <c r="AG20" s="7" t="s">
        <v>70</v>
      </c>
      <c r="AH20" s="10">
        <v>0.6048611111111111</v>
      </c>
      <c r="AI20" s="10">
        <v>0.6152777777777778</v>
      </c>
      <c r="AO20" s="7" t="s">
        <v>70</v>
      </c>
      <c r="AP20" s="7" t="s">
        <v>70</v>
      </c>
      <c r="AU20" s="7" t="s">
        <v>70</v>
      </c>
      <c r="AV20" s="7" t="s">
        <v>70</v>
      </c>
      <c r="AW20" s="10">
        <v>0.6458333333333334</v>
      </c>
      <c r="AX20" s="10">
        <v>0.6534722222222222</v>
      </c>
      <c r="AY20" s="7" t="s">
        <v>70</v>
      </c>
      <c r="AZ20" s="7" t="s">
        <v>70</v>
      </c>
      <c r="BA20" s="7" t="s">
        <v>70</v>
      </c>
      <c r="BI20" s="12">
        <v>0.7548032407407408</v>
      </c>
    </row>
    <row r="21">
      <c r="A21" s="7">
        <v>41.0</v>
      </c>
      <c r="B21" s="7" t="s">
        <v>93</v>
      </c>
      <c r="C21" s="7" t="s">
        <v>69</v>
      </c>
      <c r="D21" s="8">
        <f t="shared" si="1"/>
        <v>19</v>
      </c>
      <c r="E21" s="8">
        <f>IFERROR(__xludf.DUMMYFUNCTION("RANK(G21, FILTER(G$3:G998, C$3:C998 = C21), 0) + COUNTIFS(G$3:G998, G21, C$3:C998, C21, H$3:H998, ""&lt;"" &amp; H21)"),7.0)</f>
        <v>7</v>
      </c>
      <c r="F21" s="8">
        <f t="shared" si="2"/>
        <v>24</v>
      </c>
      <c r="G21" s="8">
        <f t="shared" si="3"/>
        <v>24</v>
      </c>
      <c r="H21" s="9">
        <f t="shared" si="4"/>
        <v>0.4916666667</v>
      </c>
      <c r="I21" s="10">
        <f t="shared" si="6"/>
        <v>0.4916666667</v>
      </c>
      <c r="J21" s="10">
        <v>0.2569444444444444</v>
      </c>
      <c r="K21" s="7" t="s">
        <v>70</v>
      </c>
      <c r="L21" s="7" t="s">
        <v>70</v>
      </c>
      <c r="M21" s="7" t="s">
        <v>70</v>
      </c>
      <c r="N21" s="7" t="s">
        <v>70</v>
      </c>
      <c r="O21" s="7" t="s">
        <v>70</v>
      </c>
      <c r="P21" s="7" t="s">
        <v>70</v>
      </c>
      <c r="S21" s="7" t="s">
        <v>70</v>
      </c>
      <c r="T21" s="7" t="s">
        <v>70</v>
      </c>
      <c r="U21" s="7" t="s">
        <v>70</v>
      </c>
      <c r="V21" s="7" t="s">
        <v>70</v>
      </c>
      <c r="W21" s="7" t="s">
        <v>70</v>
      </c>
      <c r="X21" s="10">
        <v>0.3951388888888889</v>
      </c>
      <c r="Y21" s="10">
        <v>0.4027777777777778</v>
      </c>
      <c r="Z21" s="7" t="s">
        <v>70</v>
      </c>
      <c r="AA21" s="7" t="s">
        <v>70</v>
      </c>
      <c r="AB21" s="7" t="s">
        <v>70</v>
      </c>
      <c r="AC21" s="7" t="s">
        <v>70</v>
      </c>
      <c r="AD21" s="7" t="s">
        <v>70</v>
      </c>
      <c r="AE21" s="7" t="s">
        <v>70</v>
      </c>
      <c r="AF21" s="7" t="s">
        <v>70</v>
      </c>
      <c r="AG21" s="7" t="s">
        <v>70</v>
      </c>
      <c r="AH21" s="10">
        <v>0.6048611111111111</v>
      </c>
      <c r="AI21" s="10">
        <v>0.6152777777777778</v>
      </c>
      <c r="AO21" s="7" t="s">
        <v>70</v>
      </c>
      <c r="AP21" s="7" t="s">
        <v>70</v>
      </c>
      <c r="AW21" s="10">
        <v>0.6555555555555556</v>
      </c>
      <c r="AX21" s="10">
        <v>0.6569444444444444</v>
      </c>
      <c r="AY21" s="7" t="s">
        <v>70</v>
      </c>
      <c r="AZ21" s="7" t="s">
        <v>70</v>
      </c>
      <c r="BA21" s="7" t="s">
        <v>70</v>
      </c>
      <c r="BI21" s="10">
        <v>0.7486111111111111</v>
      </c>
    </row>
    <row r="22">
      <c r="A22" s="7">
        <v>21.0</v>
      </c>
      <c r="B22" s="7" t="s">
        <v>94</v>
      </c>
      <c r="C22" s="7" t="s">
        <v>69</v>
      </c>
      <c r="D22" s="8">
        <f t="shared" si="1"/>
        <v>20</v>
      </c>
      <c r="E22" s="8">
        <f>IFERROR(__xludf.DUMMYFUNCTION("RANK(G22, FILTER(G$3:G998, C$3:C998 = C22), 0) + COUNTIFS(G$3:G998, G22, C$3:C998, C22, H$3:H998, ""&lt;"" &amp; H22)"),8.0)</f>
        <v>8</v>
      </c>
      <c r="F22" s="8">
        <f t="shared" si="2"/>
        <v>24</v>
      </c>
      <c r="G22" s="8">
        <f t="shared" si="3"/>
        <v>24</v>
      </c>
      <c r="H22" s="9">
        <f t="shared" si="4"/>
        <v>0.4951388889</v>
      </c>
      <c r="I22" s="10">
        <f t="shared" si="6"/>
        <v>0.4951388889</v>
      </c>
      <c r="J22" s="10">
        <v>0.2569444444444444</v>
      </c>
      <c r="L22" s="7" t="s">
        <v>70</v>
      </c>
      <c r="M22" s="7" t="s">
        <v>70</v>
      </c>
      <c r="N22" s="7" t="s">
        <v>70</v>
      </c>
      <c r="O22" s="7" t="s">
        <v>70</v>
      </c>
      <c r="P22" s="7" t="s">
        <v>70</v>
      </c>
      <c r="Q22" s="7" t="s">
        <v>70</v>
      </c>
      <c r="R22" s="7" t="s">
        <v>70</v>
      </c>
      <c r="S22" s="7" t="s">
        <v>70</v>
      </c>
      <c r="U22" s="7" t="s">
        <v>70</v>
      </c>
      <c r="V22" s="7" t="s">
        <v>70</v>
      </c>
      <c r="W22" s="7" t="s">
        <v>70</v>
      </c>
      <c r="X22" s="10">
        <v>0.42430555555555555</v>
      </c>
      <c r="Y22" s="10">
        <v>0.43819444444444444</v>
      </c>
      <c r="Z22" s="7" t="s">
        <v>70</v>
      </c>
      <c r="AA22" s="7" t="s">
        <v>70</v>
      </c>
      <c r="AB22" s="7" t="s">
        <v>70</v>
      </c>
      <c r="AC22" s="7" t="s">
        <v>70</v>
      </c>
      <c r="AD22" s="7" t="s">
        <v>70</v>
      </c>
      <c r="AE22" s="7" t="s">
        <v>70</v>
      </c>
      <c r="AF22" s="7" t="s">
        <v>70</v>
      </c>
      <c r="AG22" s="7" t="s">
        <v>70</v>
      </c>
      <c r="AH22" s="10">
        <v>0.6027777777777777</v>
      </c>
      <c r="AI22" s="10">
        <v>0.6159722222222223</v>
      </c>
      <c r="AO22" s="7" t="s">
        <v>70</v>
      </c>
      <c r="AP22" s="7" t="s">
        <v>70</v>
      </c>
      <c r="AW22" s="10">
        <v>0.6576388888888889</v>
      </c>
      <c r="AX22" s="10">
        <v>0.6590277777777778</v>
      </c>
      <c r="BA22" s="7" t="s">
        <v>70</v>
      </c>
      <c r="BG22" s="7" t="s">
        <v>70</v>
      </c>
      <c r="BH22" s="7" t="s">
        <v>70</v>
      </c>
      <c r="BI22" s="10">
        <v>0.7520833333333333</v>
      </c>
    </row>
    <row r="23">
      <c r="A23" s="7">
        <v>26.0</v>
      </c>
      <c r="B23" s="7" t="s">
        <v>95</v>
      </c>
      <c r="C23" s="7" t="s">
        <v>74</v>
      </c>
      <c r="D23" s="8">
        <f t="shared" si="1"/>
        <v>21</v>
      </c>
      <c r="E23" s="8">
        <f>IFERROR(__xludf.DUMMYFUNCTION("RANK(G23, FILTER(G$3:G998, C$3:C998 = C23), 0) + COUNTIFS(G$3:G998, G23, C$3:C998, C23, H$3:H998, ""&lt;"" &amp; H23)"),7.0)</f>
        <v>7</v>
      </c>
      <c r="F23" s="8">
        <f t="shared" si="2"/>
        <v>24</v>
      </c>
      <c r="G23" s="8">
        <f t="shared" si="3"/>
        <v>24</v>
      </c>
      <c r="H23" s="9">
        <f t="shared" si="4"/>
        <v>0.4972222222</v>
      </c>
      <c r="I23" s="10">
        <f t="shared" si="6"/>
        <v>0.4972222222</v>
      </c>
      <c r="J23" s="10">
        <v>0.2569444444444444</v>
      </c>
      <c r="L23" s="7" t="s">
        <v>70</v>
      </c>
      <c r="M23" s="7" t="s">
        <v>70</v>
      </c>
      <c r="N23" s="7" t="s">
        <v>70</v>
      </c>
      <c r="O23" s="7" t="s">
        <v>70</v>
      </c>
      <c r="P23" s="7" t="s">
        <v>70</v>
      </c>
      <c r="Q23" s="7" t="s">
        <v>70</v>
      </c>
      <c r="R23" s="7" t="s">
        <v>70</v>
      </c>
      <c r="T23" s="7" t="s">
        <v>70</v>
      </c>
      <c r="U23" s="7" t="s">
        <v>70</v>
      </c>
      <c r="V23" s="7" t="s">
        <v>70</v>
      </c>
      <c r="W23" s="7" t="s">
        <v>70</v>
      </c>
      <c r="X23" s="10">
        <v>0.4305555555555556</v>
      </c>
      <c r="Y23" s="10">
        <v>0.4340277777777778</v>
      </c>
      <c r="Z23" s="7" t="s">
        <v>70</v>
      </c>
      <c r="AB23" s="7" t="s">
        <v>70</v>
      </c>
      <c r="AC23" s="7" t="s">
        <v>70</v>
      </c>
      <c r="AD23" s="7" t="s">
        <v>70</v>
      </c>
      <c r="AE23" s="7" t="s">
        <v>70</v>
      </c>
      <c r="AF23" s="7" t="s">
        <v>70</v>
      </c>
      <c r="AG23" s="7" t="s">
        <v>70</v>
      </c>
      <c r="AH23" s="10">
        <v>0.5972222222222222</v>
      </c>
      <c r="AI23" s="10">
        <v>0.6138888888888889</v>
      </c>
      <c r="AL23" s="7" t="s">
        <v>70</v>
      </c>
      <c r="AO23" s="7" t="s">
        <v>70</v>
      </c>
      <c r="AP23" s="7" t="s">
        <v>70</v>
      </c>
      <c r="AU23" s="7" t="s">
        <v>70</v>
      </c>
      <c r="AW23" s="10">
        <v>0.6611111111111111</v>
      </c>
      <c r="AX23" s="10">
        <v>0.6666666666666666</v>
      </c>
      <c r="AZ23" s="7" t="s">
        <v>70</v>
      </c>
      <c r="BA23" s="7" t="s">
        <v>70</v>
      </c>
      <c r="BI23" s="10">
        <v>0.7541666666666667</v>
      </c>
      <c r="BK23" s="7"/>
    </row>
    <row r="24">
      <c r="A24" s="7">
        <v>33.0</v>
      </c>
      <c r="B24" s="7" t="s">
        <v>96</v>
      </c>
      <c r="C24" s="7" t="s">
        <v>78</v>
      </c>
      <c r="D24" s="8">
        <f t="shared" si="1"/>
        <v>22</v>
      </c>
      <c r="E24" s="8">
        <f>IFERROR(__xludf.DUMMYFUNCTION("RANK(G24, FILTER(G$3:G998, C$3:C998 = C24), 0) + COUNTIFS(G$3:G998, G24, C$3:C998, C24, H$3:H998, ""&lt;"" &amp; H24)"),5.0)</f>
        <v>5</v>
      </c>
      <c r="F24" s="8">
        <f t="shared" si="2"/>
        <v>26</v>
      </c>
      <c r="G24" s="8">
        <f t="shared" si="3"/>
        <v>24</v>
      </c>
      <c r="H24" s="9">
        <f t="shared" si="4"/>
        <v>0.5069444444</v>
      </c>
      <c r="I24" s="10">
        <f t="shared" si="6"/>
        <v>0.5069444444</v>
      </c>
      <c r="J24" s="10">
        <v>0.2569444444444444</v>
      </c>
      <c r="K24" s="7" t="s">
        <v>70</v>
      </c>
      <c r="L24" s="7" t="s">
        <v>70</v>
      </c>
      <c r="M24" s="7" t="s">
        <v>70</v>
      </c>
      <c r="N24" s="7" t="s">
        <v>70</v>
      </c>
      <c r="P24" s="7" t="s">
        <v>70</v>
      </c>
      <c r="Q24" s="7" t="s">
        <v>70</v>
      </c>
      <c r="R24" s="7" t="s">
        <v>70</v>
      </c>
      <c r="S24" s="7" t="s">
        <v>70</v>
      </c>
      <c r="T24" s="7" t="s">
        <v>70</v>
      </c>
      <c r="U24" s="7" t="s">
        <v>70</v>
      </c>
      <c r="V24" s="7" t="s">
        <v>70</v>
      </c>
      <c r="W24" s="7" t="s">
        <v>70</v>
      </c>
      <c r="X24" s="10">
        <v>0.44305555555555554</v>
      </c>
      <c r="Y24" s="10">
        <v>0.45625</v>
      </c>
      <c r="Z24" s="7" t="s">
        <v>70</v>
      </c>
      <c r="AA24" s="7" t="s">
        <v>70</v>
      </c>
      <c r="AB24" s="7" t="s">
        <v>70</v>
      </c>
      <c r="AC24" s="7" t="s">
        <v>70</v>
      </c>
      <c r="AD24" s="7" t="s">
        <v>70</v>
      </c>
      <c r="AE24" s="7" t="s">
        <v>70</v>
      </c>
      <c r="AF24" s="7" t="s">
        <v>70</v>
      </c>
      <c r="AG24" s="7" t="s">
        <v>70</v>
      </c>
      <c r="AH24" s="10">
        <v>0.5944444444444444</v>
      </c>
      <c r="AI24" s="10">
        <v>0.6041666666666666</v>
      </c>
      <c r="AO24" s="7" t="s">
        <v>70</v>
      </c>
      <c r="AP24" s="7" t="s">
        <v>70</v>
      </c>
      <c r="AU24" s="7" t="s">
        <v>70</v>
      </c>
      <c r="AV24" s="7" t="s">
        <v>70</v>
      </c>
      <c r="AW24" s="10">
        <v>0.65</v>
      </c>
      <c r="AX24" s="10">
        <v>0.6652777777777777</v>
      </c>
      <c r="AY24" s="7" t="s">
        <v>70</v>
      </c>
      <c r="AZ24" s="7" t="s">
        <v>70</v>
      </c>
      <c r="BI24" s="10">
        <v>0.7638888888888888</v>
      </c>
      <c r="BJ24" s="7">
        <v>-2.0</v>
      </c>
      <c r="BL24" s="7" t="s">
        <v>97</v>
      </c>
    </row>
    <row r="25">
      <c r="A25" s="7">
        <v>36.0</v>
      </c>
      <c r="B25" s="7" t="s">
        <v>98</v>
      </c>
      <c r="C25" s="7" t="s">
        <v>78</v>
      </c>
      <c r="D25" s="8">
        <f t="shared" si="1"/>
        <v>23</v>
      </c>
      <c r="E25" s="8">
        <f>IFERROR(__xludf.DUMMYFUNCTION("RANK(G25, FILTER(G$3:G998, C$3:C998 = C25), 0) + COUNTIFS(G$3:G998, G25, C$3:C998, C25, H$3:H998, ""&lt;"" &amp; H25)"),6.0)</f>
        <v>6</v>
      </c>
      <c r="F25" s="8">
        <f t="shared" si="2"/>
        <v>23</v>
      </c>
      <c r="G25" s="8">
        <f t="shared" si="3"/>
        <v>23</v>
      </c>
      <c r="H25" s="9">
        <f t="shared" si="4"/>
        <v>0.4722222222</v>
      </c>
      <c r="I25" s="10">
        <f t="shared" si="6"/>
        <v>0.4722222222</v>
      </c>
      <c r="J25" s="10">
        <v>0.2569444444444444</v>
      </c>
      <c r="L25" s="7" t="s">
        <v>70</v>
      </c>
      <c r="M25" s="7" t="s">
        <v>70</v>
      </c>
      <c r="N25" s="7" t="s">
        <v>70</v>
      </c>
      <c r="O25" s="7" t="s">
        <v>70</v>
      </c>
      <c r="P25" s="7" t="s">
        <v>70</v>
      </c>
      <c r="U25" s="7" t="s">
        <v>70</v>
      </c>
      <c r="V25" s="7" t="s">
        <v>70</v>
      </c>
      <c r="W25" s="7" t="s">
        <v>70</v>
      </c>
      <c r="X25" s="10">
        <v>0.38680555555555557</v>
      </c>
      <c r="Y25" s="10">
        <v>0.3972222222222222</v>
      </c>
      <c r="AC25" s="7" t="s">
        <v>70</v>
      </c>
      <c r="AD25" s="7" t="s">
        <v>70</v>
      </c>
      <c r="AE25" s="7" t="s">
        <v>70</v>
      </c>
      <c r="AF25" s="7" t="s">
        <v>70</v>
      </c>
      <c r="AG25" s="7" t="s">
        <v>70</v>
      </c>
      <c r="AH25" s="10">
        <v>0.5263888888888889</v>
      </c>
      <c r="AI25" s="10">
        <v>0.5423611111111111</v>
      </c>
      <c r="AM25" s="7" t="s">
        <v>70</v>
      </c>
      <c r="AO25" s="7" t="s">
        <v>70</v>
      </c>
      <c r="AP25" s="7" t="s">
        <v>70</v>
      </c>
      <c r="AR25" s="7" t="s">
        <v>70</v>
      </c>
      <c r="AU25" s="7" t="s">
        <v>70</v>
      </c>
      <c r="AV25" s="7" t="s">
        <v>70</v>
      </c>
      <c r="AW25" s="10">
        <v>0.6215277777777778</v>
      </c>
      <c r="AX25" s="10">
        <v>0.63125</v>
      </c>
      <c r="BA25" s="7" t="s">
        <v>70</v>
      </c>
      <c r="BC25" s="7" t="s">
        <v>70</v>
      </c>
      <c r="BD25" s="7" t="s">
        <v>70</v>
      </c>
      <c r="BF25" s="7" t="s">
        <v>70</v>
      </c>
      <c r="BI25" s="10">
        <v>0.7291666666666666</v>
      </c>
    </row>
    <row r="26">
      <c r="A26" s="7">
        <v>12.0</v>
      </c>
      <c r="B26" s="7" t="s">
        <v>99</v>
      </c>
      <c r="C26" s="7" t="s">
        <v>90</v>
      </c>
      <c r="D26" s="8">
        <f t="shared" si="1"/>
        <v>24</v>
      </c>
      <c r="E26" s="8">
        <f>IFERROR(__xludf.DUMMYFUNCTION("RANK(G26, FILTER(G$3:G998, C$3:C998 = C26), 0) + COUNTIFS(G$3:G998, G26, C$3:C998, C26, H$3:H998, ""&lt;"" &amp; H26)"),3.0)</f>
        <v>3</v>
      </c>
      <c r="F26" s="8">
        <f t="shared" si="2"/>
        <v>23</v>
      </c>
      <c r="G26" s="8">
        <f t="shared" si="3"/>
        <v>23</v>
      </c>
      <c r="H26" s="9">
        <f t="shared" si="4"/>
        <v>0.4875</v>
      </c>
      <c r="I26" s="10">
        <f t="shared" si="6"/>
        <v>0.4875</v>
      </c>
      <c r="J26" s="10">
        <v>0.2569444444444444</v>
      </c>
      <c r="L26" s="7" t="s">
        <v>70</v>
      </c>
      <c r="M26" s="7" t="s">
        <v>70</v>
      </c>
      <c r="N26" s="7" t="s">
        <v>70</v>
      </c>
      <c r="O26" s="7" t="s">
        <v>70</v>
      </c>
      <c r="P26" s="7" t="s">
        <v>70</v>
      </c>
      <c r="S26" s="7" t="s">
        <v>70</v>
      </c>
      <c r="T26" s="7" t="s">
        <v>70</v>
      </c>
      <c r="U26" s="7" t="s">
        <v>70</v>
      </c>
      <c r="V26" s="7" t="s">
        <v>70</v>
      </c>
      <c r="W26" s="7" t="s">
        <v>70</v>
      </c>
      <c r="X26" s="10">
        <v>0.3993055555555556</v>
      </c>
      <c r="Y26" s="10">
        <v>0.4097222222222222</v>
      </c>
      <c r="Z26" s="7" t="s">
        <v>70</v>
      </c>
      <c r="AA26" s="7" t="s">
        <v>70</v>
      </c>
      <c r="AB26" s="7" t="s">
        <v>70</v>
      </c>
      <c r="AC26" s="7" t="s">
        <v>70</v>
      </c>
      <c r="AD26" s="7" t="s">
        <v>70</v>
      </c>
      <c r="AE26" s="7" t="s">
        <v>70</v>
      </c>
      <c r="AF26" s="7" t="s">
        <v>70</v>
      </c>
      <c r="AG26" s="7" t="s">
        <v>70</v>
      </c>
      <c r="AH26" s="10">
        <v>0.5798611111111112</v>
      </c>
      <c r="AI26" s="10">
        <v>0.5916666666666667</v>
      </c>
      <c r="AO26" s="7" t="s">
        <v>70</v>
      </c>
      <c r="AP26" s="7" t="s">
        <v>70</v>
      </c>
      <c r="AU26" s="7" t="s">
        <v>70</v>
      </c>
      <c r="AW26" s="10">
        <v>0.6493055555555556</v>
      </c>
      <c r="AX26" s="10">
        <v>0.6611111111111111</v>
      </c>
      <c r="BA26" s="7" t="s">
        <v>70</v>
      </c>
      <c r="BD26" s="7" t="s">
        <v>70</v>
      </c>
      <c r="BI26" s="10">
        <v>0.7444444444444445</v>
      </c>
    </row>
    <row r="27">
      <c r="A27" s="7">
        <v>10.0</v>
      </c>
      <c r="B27" s="7" t="s">
        <v>100</v>
      </c>
      <c r="C27" s="7" t="s">
        <v>74</v>
      </c>
      <c r="D27" s="8">
        <f t="shared" si="1"/>
        <v>25</v>
      </c>
      <c r="E27" s="8">
        <f>IFERROR(__xludf.DUMMYFUNCTION("RANK(G27, FILTER(G$3:G998, C$3:C998 = C27), 0) + COUNTIFS(G$3:G998, G27, C$3:C998, C27, H$3:H998, ""&lt;"" &amp; H27)"),8.0)</f>
        <v>8</v>
      </c>
      <c r="F27" s="8">
        <f t="shared" si="2"/>
        <v>23</v>
      </c>
      <c r="G27" s="8">
        <f t="shared" si="3"/>
        <v>23</v>
      </c>
      <c r="H27" s="9">
        <f t="shared" si="4"/>
        <v>0.4972222222</v>
      </c>
      <c r="I27" s="10">
        <f t="shared" si="6"/>
        <v>0.4972222222</v>
      </c>
      <c r="J27" s="10">
        <v>0.2569444444444444</v>
      </c>
      <c r="L27" s="7" t="s">
        <v>70</v>
      </c>
      <c r="M27" s="7" t="s">
        <v>70</v>
      </c>
      <c r="N27" s="7" t="s">
        <v>70</v>
      </c>
      <c r="O27" s="7" t="s">
        <v>70</v>
      </c>
      <c r="P27" s="7" t="s">
        <v>70</v>
      </c>
      <c r="Q27" s="7" t="s">
        <v>70</v>
      </c>
      <c r="R27" s="7" t="s">
        <v>70</v>
      </c>
      <c r="T27" s="7" t="s">
        <v>70</v>
      </c>
      <c r="U27" s="7" t="s">
        <v>70</v>
      </c>
      <c r="V27" s="7" t="s">
        <v>70</v>
      </c>
      <c r="W27" s="7" t="s">
        <v>70</v>
      </c>
      <c r="X27" s="10">
        <v>0.42083333333333334</v>
      </c>
      <c r="Y27" s="10">
        <v>0.4340277777777778</v>
      </c>
      <c r="Z27" s="7" t="s">
        <v>70</v>
      </c>
      <c r="AB27" s="7" t="s">
        <v>70</v>
      </c>
      <c r="AC27" s="7" t="s">
        <v>70</v>
      </c>
      <c r="AD27" s="7" t="s">
        <v>70</v>
      </c>
      <c r="AE27" s="7" t="s">
        <v>70</v>
      </c>
      <c r="AF27" s="7" t="s">
        <v>70</v>
      </c>
      <c r="AG27" s="7" t="s">
        <v>70</v>
      </c>
      <c r="AH27" s="10">
        <v>0.6027777777777777</v>
      </c>
      <c r="AI27" s="10">
        <v>0.6145833333333334</v>
      </c>
      <c r="AO27" s="7" t="s">
        <v>70</v>
      </c>
      <c r="AP27" s="7" t="s">
        <v>70</v>
      </c>
      <c r="AU27" s="7" t="s">
        <v>70</v>
      </c>
      <c r="AW27" s="10">
        <v>0.6597222222222222</v>
      </c>
      <c r="AX27" s="10">
        <v>0.6666666666666666</v>
      </c>
      <c r="AZ27" s="7" t="s">
        <v>70</v>
      </c>
      <c r="BA27" s="7" t="s">
        <v>70</v>
      </c>
      <c r="BI27" s="10">
        <v>0.7541666666666667</v>
      </c>
    </row>
    <row r="28">
      <c r="A28" s="7">
        <v>13.0</v>
      </c>
      <c r="B28" s="7" t="s">
        <v>101</v>
      </c>
      <c r="C28" s="7" t="s">
        <v>69</v>
      </c>
      <c r="D28" s="8">
        <f t="shared" si="1"/>
        <v>26</v>
      </c>
      <c r="E28" s="8">
        <f>IFERROR(__xludf.DUMMYFUNCTION("RANK(G28, FILTER(G$3:G998, C$3:C998 = C28), 0) + COUNTIFS(G$3:G998, G28, C$3:C998, C28, H$3:H998, ""&lt;"" &amp; H28)"),9.0)</f>
        <v>9</v>
      </c>
      <c r="F28" s="8">
        <f t="shared" si="2"/>
        <v>25</v>
      </c>
      <c r="G28" s="8">
        <f t="shared" si="3"/>
        <v>21</v>
      </c>
      <c r="H28" s="9">
        <f t="shared" si="4"/>
        <v>0.5138888889</v>
      </c>
      <c r="I28" s="10">
        <f t="shared" si="6"/>
        <v>0.5138888889</v>
      </c>
      <c r="J28" s="10">
        <v>0.2569444444444444</v>
      </c>
      <c r="K28" s="7" t="s">
        <v>70</v>
      </c>
      <c r="L28" s="7" t="s">
        <v>70</v>
      </c>
      <c r="M28" s="7" t="s">
        <v>70</v>
      </c>
      <c r="N28" s="7" t="s">
        <v>70</v>
      </c>
      <c r="O28" s="7" t="s">
        <v>70</v>
      </c>
      <c r="P28" s="7" t="s">
        <v>70</v>
      </c>
      <c r="S28" s="7" t="s">
        <v>70</v>
      </c>
      <c r="T28" s="7" t="s">
        <v>70</v>
      </c>
      <c r="U28" s="7" t="s">
        <v>70</v>
      </c>
      <c r="V28" s="7" t="s">
        <v>70</v>
      </c>
      <c r="W28" s="7" t="s">
        <v>70</v>
      </c>
      <c r="X28" s="10">
        <v>0.4013888888888889</v>
      </c>
      <c r="Y28" s="10">
        <v>0.4111111111111111</v>
      </c>
      <c r="Z28" s="7" t="s">
        <v>70</v>
      </c>
      <c r="AA28" s="7" t="s">
        <v>70</v>
      </c>
      <c r="AB28" s="7" t="s">
        <v>70</v>
      </c>
      <c r="AC28" s="7" t="s">
        <v>70</v>
      </c>
      <c r="AD28" s="7" t="s">
        <v>70</v>
      </c>
      <c r="AE28" s="7" t="s">
        <v>70</v>
      </c>
      <c r="AF28" s="7" t="s">
        <v>70</v>
      </c>
      <c r="AG28" s="7" t="s">
        <v>70</v>
      </c>
      <c r="AH28" s="10">
        <v>0.5993055555555555</v>
      </c>
      <c r="AI28" s="10">
        <v>0.6090277777777777</v>
      </c>
      <c r="AO28" s="7" t="s">
        <v>70</v>
      </c>
      <c r="AP28" s="7" t="s">
        <v>70</v>
      </c>
      <c r="AU28" s="7" t="s">
        <v>70</v>
      </c>
      <c r="AV28" s="7" t="s">
        <v>70</v>
      </c>
      <c r="AW28" s="10">
        <v>0.6597222222222222</v>
      </c>
      <c r="AX28" s="10">
        <v>0.6659722222222222</v>
      </c>
      <c r="AY28" s="7" t="s">
        <v>70</v>
      </c>
      <c r="AZ28" s="7" t="s">
        <v>70</v>
      </c>
      <c r="BI28" s="10">
        <v>0.7708333333333334</v>
      </c>
      <c r="BJ28" s="7">
        <v>-4.0</v>
      </c>
      <c r="BL28" s="7" t="s">
        <v>97</v>
      </c>
    </row>
    <row r="29">
      <c r="A29" s="7">
        <v>24.0</v>
      </c>
      <c r="B29" s="7" t="s">
        <v>102</v>
      </c>
      <c r="C29" s="7" t="s">
        <v>69</v>
      </c>
      <c r="D29" s="8">
        <f t="shared" si="1"/>
        <v>27</v>
      </c>
      <c r="E29" s="8">
        <f>IFERROR(__xludf.DUMMYFUNCTION("RANK(G29, FILTER(G$3:G998, C$3:C998 = C29), 0) + COUNTIFS(G$3:G998, G29, C$3:C998, C29, H$3:H998, ""&lt;"" &amp; H29)"),10.0)</f>
        <v>10</v>
      </c>
      <c r="F29" s="8">
        <f t="shared" si="2"/>
        <v>20</v>
      </c>
      <c r="G29" s="8">
        <f t="shared" si="3"/>
        <v>20</v>
      </c>
      <c r="H29" s="9">
        <f t="shared" si="4"/>
        <v>0.4652777778</v>
      </c>
      <c r="I29" s="10">
        <f t="shared" si="6"/>
        <v>0.4652777778</v>
      </c>
      <c r="J29" s="10">
        <v>0.2569444444444444</v>
      </c>
      <c r="L29" s="7" t="s">
        <v>70</v>
      </c>
      <c r="M29" s="7" t="s">
        <v>70</v>
      </c>
      <c r="N29" s="7" t="s">
        <v>70</v>
      </c>
      <c r="P29" s="7" t="s">
        <v>70</v>
      </c>
      <c r="T29" s="7" t="s">
        <v>70</v>
      </c>
      <c r="U29" s="7" t="s">
        <v>70</v>
      </c>
      <c r="V29" s="7" t="s">
        <v>70</v>
      </c>
      <c r="W29" s="7" t="s">
        <v>70</v>
      </c>
      <c r="X29" s="10">
        <v>0.37916666666666665</v>
      </c>
      <c r="Y29" s="10">
        <v>0.3958333333333333</v>
      </c>
      <c r="Z29" s="7" t="s">
        <v>70</v>
      </c>
      <c r="AB29" s="7" t="s">
        <v>70</v>
      </c>
      <c r="AC29" s="7" t="s">
        <v>70</v>
      </c>
      <c r="AD29" s="7" t="s">
        <v>70</v>
      </c>
      <c r="AE29" s="7" t="s">
        <v>70</v>
      </c>
      <c r="AF29" s="7" t="s">
        <v>70</v>
      </c>
      <c r="AG29" s="7" t="s">
        <v>70</v>
      </c>
      <c r="AH29" s="10">
        <v>0.5465277777777777</v>
      </c>
      <c r="AI29" s="10">
        <v>0.5722222222222222</v>
      </c>
      <c r="AP29" s="7" t="s">
        <v>70</v>
      </c>
      <c r="AU29" s="7" t="s">
        <v>70</v>
      </c>
      <c r="AV29" s="7" t="s">
        <v>70</v>
      </c>
      <c r="AW29" s="10">
        <v>0.5986111111111111</v>
      </c>
      <c r="AX29" s="10">
        <v>0.6104166666666667</v>
      </c>
      <c r="AY29" s="7" t="s">
        <v>70</v>
      </c>
      <c r="AZ29" s="7" t="s">
        <v>70</v>
      </c>
      <c r="BI29" s="10">
        <v>0.7222222222222222</v>
      </c>
    </row>
    <row r="30">
      <c r="A30" s="7">
        <v>5.0</v>
      </c>
      <c r="B30" s="7" t="s">
        <v>103</v>
      </c>
      <c r="C30" s="7" t="s">
        <v>104</v>
      </c>
      <c r="D30" s="8">
        <f t="shared" si="1"/>
        <v>28</v>
      </c>
      <c r="E30" s="8">
        <f>IFERROR(__xludf.DUMMYFUNCTION("RANK(G30, FILTER(G$3:G998, C$3:C998 = C30), 0) + COUNTIFS(G$3:G998, G30, C$3:C998, C30, H$3:H998, ""&lt;"" &amp; H30)"),1.0)</f>
        <v>1</v>
      </c>
      <c r="F30" s="8">
        <f t="shared" si="2"/>
        <v>20</v>
      </c>
      <c r="G30" s="8">
        <f t="shared" si="3"/>
        <v>20</v>
      </c>
      <c r="H30" s="9">
        <f t="shared" si="4"/>
        <v>0.4847222222</v>
      </c>
      <c r="I30" s="10">
        <f t="shared" si="6"/>
        <v>0.4847222222</v>
      </c>
      <c r="J30" s="10">
        <v>0.2569444444444444</v>
      </c>
      <c r="L30" s="7" t="s">
        <v>70</v>
      </c>
      <c r="M30" s="7" t="s">
        <v>70</v>
      </c>
      <c r="N30" s="7" t="s">
        <v>70</v>
      </c>
      <c r="P30" s="7" t="s">
        <v>70</v>
      </c>
      <c r="S30" s="7" t="s">
        <v>70</v>
      </c>
      <c r="T30" s="7" t="s">
        <v>70</v>
      </c>
      <c r="U30" s="7" t="s">
        <v>70</v>
      </c>
      <c r="V30" s="7" t="s">
        <v>70</v>
      </c>
      <c r="W30" s="7" t="s">
        <v>70</v>
      </c>
      <c r="X30" s="10">
        <v>0.39444444444444443</v>
      </c>
      <c r="Y30" s="10">
        <v>0.4048611111111111</v>
      </c>
      <c r="Z30" s="7" t="s">
        <v>70</v>
      </c>
      <c r="AA30" s="7" t="s">
        <v>70</v>
      </c>
      <c r="AB30" s="7" t="s">
        <v>70</v>
      </c>
      <c r="AC30" s="7" t="s">
        <v>70</v>
      </c>
      <c r="AD30" s="7" t="s">
        <v>70</v>
      </c>
      <c r="AE30" s="7" t="s">
        <v>70</v>
      </c>
      <c r="AF30" s="7" t="s">
        <v>70</v>
      </c>
      <c r="AG30" s="7" t="s">
        <v>70</v>
      </c>
      <c r="AH30" s="10">
        <v>0.6159722222222223</v>
      </c>
      <c r="AI30" s="10">
        <v>0.6263888888888889</v>
      </c>
      <c r="AP30" s="7" t="s">
        <v>70</v>
      </c>
      <c r="AU30" s="7" t="s">
        <v>70</v>
      </c>
      <c r="AW30" s="10">
        <v>0.6555555555555556</v>
      </c>
      <c r="AX30" s="10">
        <v>0.6569444444444444</v>
      </c>
      <c r="BD30" s="7" t="s">
        <v>70</v>
      </c>
      <c r="BI30" s="10">
        <v>0.7416666666666667</v>
      </c>
    </row>
    <row r="31">
      <c r="A31" s="7">
        <v>43.0</v>
      </c>
      <c r="B31" s="7" t="s">
        <v>105</v>
      </c>
      <c r="C31" s="7" t="s">
        <v>74</v>
      </c>
      <c r="D31" s="8">
        <f t="shared" si="1"/>
        <v>29</v>
      </c>
      <c r="E31" s="8">
        <f>IFERROR(__xludf.DUMMYFUNCTION("RANK(G31, FILTER(G$3:G998, C$3:C998 = C31), 0) + COUNTIFS(G$3:G998, G31, C$3:C998, C31, H$3:H998, ""&lt;"" &amp; H31)"),9.0)</f>
        <v>9</v>
      </c>
      <c r="F31" s="8">
        <f t="shared" si="2"/>
        <v>23</v>
      </c>
      <c r="G31" s="8">
        <f t="shared" si="3"/>
        <v>20</v>
      </c>
      <c r="H31" s="9">
        <f t="shared" si="4"/>
        <v>0.5076388889</v>
      </c>
      <c r="I31" s="10">
        <f t="shared" si="6"/>
        <v>0.5076388889</v>
      </c>
      <c r="J31" s="10">
        <v>0.2569444444444444</v>
      </c>
      <c r="L31" s="7" t="s">
        <v>70</v>
      </c>
      <c r="M31" s="7" t="s">
        <v>70</v>
      </c>
      <c r="N31" s="7" t="s">
        <v>70</v>
      </c>
      <c r="P31" s="7" t="s">
        <v>70</v>
      </c>
      <c r="T31" s="7" t="s">
        <v>70</v>
      </c>
      <c r="U31" s="7" t="s">
        <v>70</v>
      </c>
      <c r="V31" s="7" t="s">
        <v>70</v>
      </c>
      <c r="W31" s="7" t="s">
        <v>70</v>
      </c>
      <c r="X31" s="10">
        <v>0.39305555555555555</v>
      </c>
      <c r="Y31" s="10">
        <v>0.4041666666666667</v>
      </c>
      <c r="Z31" s="7" t="s">
        <v>70</v>
      </c>
      <c r="AB31" s="7" t="s">
        <v>70</v>
      </c>
      <c r="AC31" s="7" t="s">
        <v>70</v>
      </c>
      <c r="AD31" s="7" t="s">
        <v>70</v>
      </c>
      <c r="AE31" s="7" t="s">
        <v>70</v>
      </c>
      <c r="AF31" s="7" t="s">
        <v>70</v>
      </c>
      <c r="AG31" s="7" t="s">
        <v>70</v>
      </c>
      <c r="AH31" s="10">
        <v>0.5472222222222223</v>
      </c>
      <c r="AI31" s="10">
        <v>0.5618055555555556</v>
      </c>
      <c r="AM31" s="7" t="s">
        <v>70</v>
      </c>
      <c r="AN31" s="7" t="s">
        <v>70</v>
      </c>
      <c r="AO31" s="7" t="s">
        <v>70</v>
      </c>
      <c r="AP31" s="7" t="s">
        <v>70</v>
      </c>
      <c r="AU31" s="7" t="s">
        <v>70</v>
      </c>
      <c r="AV31" s="7" t="s">
        <v>70</v>
      </c>
      <c r="AW31" s="10">
        <v>0.6381944444444444</v>
      </c>
      <c r="AX31" s="10">
        <v>0.6486111111111111</v>
      </c>
      <c r="AY31" s="7" t="s">
        <v>70</v>
      </c>
      <c r="AZ31" s="7" t="s">
        <v>70</v>
      </c>
      <c r="BI31" s="10">
        <v>0.7645833333333333</v>
      </c>
      <c r="BJ31" s="7">
        <v>-3.0</v>
      </c>
      <c r="BL31" s="7" t="s">
        <v>97</v>
      </c>
    </row>
    <row r="32">
      <c r="A32" s="7">
        <v>4.0</v>
      </c>
      <c r="B32" s="7" t="s">
        <v>106</v>
      </c>
      <c r="C32" s="7" t="s">
        <v>78</v>
      </c>
      <c r="D32" s="8">
        <f t="shared" si="1"/>
        <v>30</v>
      </c>
      <c r="E32" s="8">
        <f>IFERROR(__xludf.DUMMYFUNCTION("RANK(G32, FILTER(G$3:G998, C$3:C998 = C32), 0) + COUNTIFS(G$3:G998, G32, C$3:C998, C32, H$3:H998, ""&lt;"" &amp; H32)"),7.0)</f>
        <v>7</v>
      </c>
      <c r="F32" s="8">
        <f t="shared" si="2"/>
        <v>21</v>
      </c>
      <c r="G32" s="8">
        <f t="shared" si="3"/>
        <v>19</v>
      </c>
      <c r="H32" s="9">
        <f t="shared" si="4"/>
        <v>0.4840277778</v>
      </c>
      <c r="I32" s="10">
        <f t="shared" si="6"/>
        <v>0.4840277778</v>
      </c>
      <c r="J32" s="10">
        <v>0.2569444444444444</v>
      </c>
      <c r="L32" s="7" t="s">
        <v>70</v>
      </c>
      <c r="M32" s="7" t="s">
        <v>70</v>
      </c>
      <c r="N32" s="7" t="s">
        <v>70</v>
      </c>
      <c r="O32" s="7" t="s">
        <v>70</v>
      </c>
      <c r="P32" s="7" t="s">
        <v>70</v>
      </c>
      <c r="Q32" s="7" t="s">
        <v>70</v>
      </c>
      <c r="R32" s="7" t="s">
        <v>70</v>
      </c>
      <c r="U32" s="7" t="s">
        <v>70</v>
      </c>
      <c r="V32" s="7" t="s">
        <v>70</v>
      </c>
      <c r="W32" s="7" t="s">
        <v>70</v>
      </c>
      <c r="X32" s="10">
        <v>0.42291666666666666</v>
      </c>
      <c r="Y32" s="10">
        <v>0.4375</v>
      </c>
      <c r="Z32" s="7" t="s">
        <v>70</v>
      </c>
      <c r="AB32" s="7" t="s">
        <v>70</v>
      </c>
      <c r="AC32" s="7" t="s">
        <v>70</v>
      </c>
      <c r="AD32" s="7" t="s">
        <v>70</v>
      </c>
      <c r="AE32" s="7" t="s">
        <v>70</v>
      </c>
      <c r="AF32" s="7" t="s">
        <v>70</v>
      </c>
      <c r="AG32" s="7" t="s">
        <v>70</v>
      </c>
      <c r="AH32" s="10">
        <v>0.5618055555555556</v>
      </c>
      <c r="AI32" s="10">
        <v>0.58125</v>
      </c>
      <c r="AU32" s="7" t="s">
        <v>70</v>
      </c>
      <c r="AV32" s="7" t="s">
        <v>70</v>
      </c>
      <c r="AW32" s="10">
        <v>0.6222222222222222</v>
      </c>
      <c r="AX32" s="10">
        <v>0.6319444444444444</v>
      </c>
      <c r="BA32" s="7" t="s">
        <v>70</v>
      </c>
      <c r="BD32" s="7" t="s">
        <v>70</v>
      </c>
      <c r="BI32" s="10">
        <v>0.7409722222222223</v>
      </c>
      <c r="BJ32" s="7">
        <v>-2.0</v>
      </c>
      <c r="BK32" s="7"/>
      <c r="BL32" s="7" t="s">
        <v>107</v>
      </c>
    </row>
    <row r="33">
      <c r="A33" s="7">
        <v>38.0</v>
      </c>
      <c r="B33" s="7" t="s">
        <v>108</v>
      </c>
      <c r="C33" s="7" t="s">
        <v>74</v>
      </c>
      <c r="D33" s="8">
        <f t="shared" si="1"/>
        <v>31</v>
      </c>
      <c r="E33" s="8">
        <f>IFERROR(__xludf.DUMMYFUNCTION("RANK(G33, FILTER(G$3:G998, C$3:C998 = C33), 0) + COUNTIFS(G$3:G998, G33, C$3:C998, C33, H$3:H998, ""&lt;"" &amp; H33)"),10.0)</f>
        <v>10</v>
      </c>
      <c r="F33" s="8">
        <f t="shared" si="2"/>
        <v>19</v>
      </c>
      <c r="G33" s="8">
        <f t="shared" si="3"/>
        <v>19</v>
      </c>
      <c r="H33" s="9">
        <f t="shared" si="4"/>
        <v>0.4868055556</v>
      </c>
      <c r="I33" s="10">
        <f t="shared" si="6"/>
        <v>0.4868055556</v>
      </c>
      <c r="J33" s="10">
        <v>0.2569444444444444</v>
      </c>
      <c r="K33" s="7" t="s">
        <v>70</v>
      </c>
      <c r="M33" s="7" t="s">
        <v>70</v>
      </c>
      <c r="N33" s="7" t="s">
        <v>70</v>
      </c>
      <c r="O33" s="7" t="s">
        <v>70</v>
      </c>
      <c r="P33" s="7" t="s">
        <v>70</v>
      </c>
      <c r="S33" s="7" t="s">
        <v>70</v>
      </c>
      <c r="T33" s="7" t="s">
        <v>70</v>
      </c>
      <c r="U33" s="7" t="s">
        <v>70</v>
      </c>
      <c r="V33" s="7" t="s">
        <v>70</v>
      </c>
      <c r="W33" s="7" t="s">
        <v>70</v>
      </c>
      <c r="X33" s="10">
        <v>0.4222222222222222</v>
      </c>
      <c r="Y33" s="10">
        <v>0.4263888888888889</v>
      </c>
      <c r="Z33" s="7" t="s">
        <v>70</v>
      </c>
      <c r="AA33" s="7" t="s">
        <v>70</v>
      </c>
      <c r="AB33" s="7" t="s">
        <v>70</v>
      </c>
      <c r="AC33" s="7" t="s">
        <v>70</v>
      </c>
      <c r="AD33" s="7" t="s">
        <v>70</v>
      </c>
      <c r="AE33" s="7" t="s">
        <v>70</v>
      </c>
      <c r="AF33" s="7" t="s">
        <v>70</v>
      </c>
      <c r="AG33" s="7" t="s">
        <v>70</v>
      </c>
      <c r="AH33" s="10">
        <v>0.6236111111111111</v>
      </c>
      <c r="AI33" s="10">
        <v>0.6402777777777777</v>
      </c>
      <c r="AW33" s="10">
        <v>0.6423611111111112</v>
      </c>
      <c r="AX33" s="10">
        <v>0.64375</v>
      </c>
      <c r="BA33" s="7" t="s">
        <v>70</v>
      </c>
      <c r="BI33" s="10">
        <v>0.74375</v>
      </c>
    </row>
    <row r="34">
      <c r="A34" s="7">
        <v>6.0</v>
      </c>
      <c r="B34" s="7" t="s">
        <v>109</v>
      </c>
      <c r="C34" s="7" t="s">
        <v>78</v>
      </c>
      <c r="D34" s="8">
        <f t="shared" si="1"/>
        <v>32</v>
      </c>
      <c r="E34" s="8">
        <f>IFERROR(__xludf.DUMMYFUNCTION("RANK(G34, FILTER(G$3:G998, C$3:C998 = C34), 0) + COUNTIFS(G$3:G998, G34, C$3:C998, C34, H$3:H998, ""&lt;"" &amp; H34)"),8.0)</f>
        <v>8</v>
      </c>
      <c r="F34" s="8">
        <f t="shared" si="2"/>
        <v>23</v>
      </c>
      <c r="G34" s="8">
        <f t="shared" si="3"/>
        <v>19</v>
      </c>
      <c r="H34" s="9">
        <f t="shared" si="4"/>
        <v>0.5142361111</v>
      </c>
      <c r="I34" s="10">
        <f t="shared" si="6"/>
        <v>0.5142361111</v>
      </c>
      <c r="J34" s="10">
        <v>0.2569444444444444</v>
      </c>
      <c r="K34" s="7" t="s">
        <v>70</v>
      </c>
      <c r="L34" s="7" t="s">
        <v>70</v>
      </c>
      <c r="M34" s="7" t="s">
        <v>70</v>
      </c>
      <c r="N34" s="7" t="s">
        <v>70</v>
      </c>
      <c r="O34" s="7" t="s">
        <v>70</v>
      </c>
      <c r="P34" s="7" t="s">
        <v>70</v>
      </c>
      <c r="T34" s="7" t="s">
        <v>70</v>
      </c>
      <c r="U34" s="7" t="s">
        <v>70</v>
      </c>
      <c r="V34" s="7" t="s">
        <v>70</v>
      </c>
      <c r="W34" s="7" t="s">
        <v>70</v>
      </c>
      <c r="X34" s="10">
        <v>0.4111111111111111</v>
      </c>
      <c r="Y34" s="10">
        <v>0.42986111111111114</v>
      </c>
      <c r="Z34" s="7" t="s">
        <v>70</v>
      </c>
      <c r="AB34" s="7" t="s">
        <v>70</v>
      </c>
      <c r="AC34" s="7" t="s">
        <v>70</v>
      </c>
      <c r="AD34" s="7" t="s">
        <v>70</v>
      </c>
      <c r="AE34" s="7" t="s">
        <v>70</v>
      </c>
      <c r="AF34" s="7" t="s">
        <v>70</v>
      </c>
      <c r="AG34" s="7" t="s">
        <v>70</v>
      </c>
      <c r="AH34" s="10">
        <v>0.5847222222222223</v>
      </c>
      <c r="AI34" s="10">
        <v>0.59375</v>
      </c>
      <c r="AM34" s="7" t="s">
        <v>70</v>
      </c>
      <c r="AP34" s="7" t="s">
        <v>70</v>
      </c>
      <c r="AU34" s="7" t="s">
        <v>70</v>
      </c>
      <c r="AV34" s="7" t="s">
        <v>70</v>
      </c>
      <c r="AW34" s="10">
        <v>0.65</v>
      </c>
      <c r="AX34" s="10">
        <v>0.6534722222222222</v>
      </c>
      <c r="AY34" s="7" t="s">
        <v>70</v>
      </c>
      <c r="AZ34" s="7" t="s">
        <v>70</v>
      </c>
      <c r="BI34" s="10">
        <v>0.7711805555555555</v>
      </c>
      <c r="BJ34" s="7">
        <v>-4.0</v>
      </c>
      <c r="BL34" s="7" t="s">
        <v>97</v>
      </c>
    </row>
    <row r="35">
      <c r="A35" s="7">
        <v>22.0</v>
      </c>
      <c r="B35" s="7" t="s">
        <v>110</v>
      </c>
      <c r="C35" s="7" t="s">
        <v>78</v>
      </c>
      <c r="D35" s="8">
        <f t="shared" si="1"/>
        <v>33</v>
      </c>
      <c r="E35" s="8">
        <f>IFERROR(__xludf.DUMMYFUNCTION("RANK(G35, FILTER(G$3:G998, C$3:C998 = C35), 0) + COUNTIFS(G$3:G998, G35, C$3:C998, C35, H$3:H998, ""&lt;"" &amp; H35)"),9.0)</f>
        <v>9</v>
      </c>
      <c r="F35" s="8">
        <f t="shared" si="2"/>
        <v>20</v>
      </c>
      <c r="G35" s="8">
        <f t="shared" si="3"/>
        <v>18</v>
      </c>
      <c r="H35" s="9">
        <f t="shared" si="4"/>
        <v>0.4652777778</v>
      </c>
      <c r="I35" s="10">
        <f t="shared" si="6"/>
        <v>0.4652777778</v>
      </c>
      <c r="J35" s="10">
        <v>0.2569444444444444</v>
      </c>
      <c r="L35" s="7" t="s">
        <v>70</v>
      </c>
      <c r="N35" s="7" t="s">
        <v>70</v>
      </c>
      <c r="P35" s="7" t="s">
        <v>70</v>
      </c>
      <c r="S35" s="7" t="s">
        <v>70</v>
      </c>
      <c r="T35" s="7" t="s">
        <v>70</v>
      </c>
      <c r="U35" s="7" t="s">
        <v>70</v>
      </c>
      <c r="V35" s="7" t="s">
        <v>70</v>
      </c>
      <c r="W35" s="7" t="s">
        <v>70</v>
      </c>
      <c r="X35" s="10">
        <v>0.3958333333333333</v>
      </c>
      <c r="Y35" s="10">
        <v>0.41180555555555554</v>
      </c>
      <c r="Z35" s="7" t="s">
        <v>70</v>
      </c>
      <c r="AA35" s="7" t="s">
        <v>70</v>
      </c>
      <c r="AB35" s="7" t="s">
        <v>70</v>
      </c>
      <c r="AC35" s="7" t="s">
        <v>70</v>
      </c>
      <c r="AD35" s="7" t="s">
        <v>70</v>
      </c>
      <c r="AE35" s="7" t="s">
        <v>70</v>
      </c>
      <c r="AF35" s="7" t="s">
        <v>70</v>
      </c>
      <c r="AG35" s="7" t="s">
        <v>70</v>
      </c>
      <c r="AH35" s="10">
        <v>0.5986111111111111</v>
      </c>
      <c r="AI35" s="10">
        <v>0.6138888888888889</v>
      </c>
      <c r="AP35" s="7" t="s">
        <v>70</v>
      </c>
      <c r="AV35" s="7" t="s">
        <v>70</v>
      </c>
      <c r="AW35" s="10">
        <v>0.6555555555555556</v>
      </c>
      <c r="AX35" s="10">
        <v>0.6659722222222222</v>
      </c>
      <c r="AY35" s="7" t="s">
        <v>70</v>
      </c>
      <c r="AZ35" s="7" t="s">
        <v>70</v>
      </c>
      <c r="BI35" s="10">
        <v>0.7222222222222222</v>
      </c>
      <c r="BJ35" s="7">
        <v>-2.0</v>
      </c>
      <c r="BK35" s="7"/>
      <c r="BL35" s="7" t="s">
        <v>111</v>
      </c>
    </row>
    <row r="36">
      <c r="A36" s="7">
        <v>40.0</v>
      </c>
      <c r="B36" s="7" t="s">
        <v>112</v>
      </c>
      <c r="C36" s="7" t="s">
        <v>74</v>
      </c>
      <c r="D36" s="8">
        <f t="shared" si="1"/>
        <v>34</v>
      </c>
      <c r="E36" s="8">
        <f>IFERROR(__xludf.DUMMYFUNCTION("RANK(G36, FILTER(G$3:G998, C$3:C998 = C36), 0) + COUNTIFS(G$3:G998, G36, C$3:C998, C36, H$3:H998, ""&lt;"" &amp; H36)"),11.0)</f>
        <v>11</v>
      </c>
      <c r="F36" s="8">
        <f t="shared" si="2"/>
        <v>18</v>
      </c>
      <c r="G36" s="8">
        <f t="shared" si="3"/>
        <v>18</v>
      </c>
      <c r="H36" s="9">
        <f t="shared" si="4"/>
        <v>0.4729166667</v>
      </c>
      <c r="I36" s="10">
        <f t="shared" si="6"/>
        <v>0.4729166667</v>
      </c>
      <c r="J36" s="10">
        <v>0.2569444444444444</v>
      </c>
      <c r="L36" s="7" t="s">
        <v>70</v>
      </c>
      <c r="M36" s="7" t="s">
        <v>70</v>
      </c>
      <c r="N36" s="7" t="s">
        <v>70</v>
      </c>
      <c r="P36" s="7" t="s">
        <v>70</v>
      </c>
      <c r="U36" s="7" t="s">
        <v>70</v>
      </c>
      <c r="V36" s="7" t="s">
        <v>70</v>
      </c>
      <c r="W36" s="7" t="s">
        <v>70</v>
      </c>
      <c r="X36" s="10">
        <v>0.36666666666666664</v>
      </c>
      <c r="Y36" s="10">
        <v>0.3798611111111111</v>
      </c>
      <c r="AC36" s="7" t="s">
        <v>70</v>
      </c>
      <c r="AD36" s="7" t="s">
        <v>70</v>
      </c>
      <c r="AE36" s="7" t="s">
        <v>70</v>
      </c>
      <c r="AF36" s="7" t="s">
        <v>70</v>
      </c>
      <c r="AG36" s="7" t="s">
        <v>70</v>
      </c>
      <c r="AH36" s="10">
        <v>0.5305555555555556</v>
      </c>
      <c r="AI36" s="10">
        <v>0.5479166666666667</v>
      </c>
      <c r="AP36" s="7" t="s">
        <v>70</v>
      </c>
      <c r="AU36" s="7" t="s">
        <v>70</v>
      </c>
      <c r="AV36" s="7" t="s">
        <v>70</v>
      </c>
      <c r="AW36" s="10">
        <v>0.6041666666666666</v>
      </c>
      <c r="AX36" s="10">
        <v>0.6263888888888889</v>
      </c>
      <c r="AZ36" s="7" t="s">
        <v>70</v>
      </c>
      <c r="BA36" s="7" t="s">
        <v>70</v>
      </c>
      <c r="BD36" s="7" t="s">
        <v>70</v>
      </c>
      <c r="BI36" s="10">
        <v>0.7298611111111111</v>
      </c>
    </row>
    <row r="37">
      <c r="A37" s="7">
        <v>17.0</v>
      </c>
      <c r="B37" s="7" t="s">
        <v>113</v>
      </c>
      <c r="C37" s="7" t="s">
        <v>74</v>
      </c>
      <c r="D37" s="8">
        <f t="shared" si="1"/>
        <v>35</v>
      </c>
      <c r="E37" s="8">
        <f>IFERROR(__xludf.DUMMYFUNCTION("RANK(G37, FILTER(G$3:G998, C$3:C998 = C37), 0) + COUNTIFS(G$3:G998, G37, C$3:C998, C37, H$3:H998, ""&lt;"" &amp; H37)"),12.0)</f>
        <v>12</v>
      </c>
      <c r="F37" s="8">
        <f t="shared" si="2"/>
        <v>18</v>
      </c>
      <c r="G37" s="8">
        <f t="shared" si="3"/>
        <v>18</v>
      </c>
      <c r="H37" s="11">
        <f t="shared" si="4"/>
        <v>0.4892361111</v>
      </c>
      <c r="I37" s="10">
        <f t="shared" si="6"/>
        <v>0.4892361111</v>
      </c>
      <c r="J37" s="10">
        <v>0.2569444444444444</v>
      </c>
      <c r="M37" s="7" t="s">
        <v>70</v>
      </c>
      <c r="N37" s="7" t="s">
        <v>70</v>
      </c>
      <c r="O37" s="7" t="s">
        <v>70</v>
      </c>
      <c r="P37" s="7" t="s">
        <v>70</v>
      </c>
      <c r="Q37" s="7" t="s">
        <v>70</v>
      </c>
      <c r="R37" s="7" t="s">
        <v>70</v>
      </c>
      <c r="S37" s="7" t="s">
        <v>70</v>
      </c>
      <c r="U37" s="7" t="s">
        <v>70</v>
      </c>
      <c r="W37" s="7" t="s">
        <v>70</v>
      </c>
      <c r="X37" s="10">
        <v>0.44513888888888886</v>
      </c>
      <c r="Y37" s="10">
        <v>0.4673611111111111</v>
      </c>
      <c r="Z37" s="7" t="s">
        <v>70</v>
      </c>
      <c r="AB37" s="7" t="s">
        <v>70</v>
      </c>
      <c r="AC37" s="7" t="s">
        <v>70</v>
      </c>
      <c r="AD37" s="7" t="s">
        <v>70</v>
      </c>
      <c r="AE37" s="7" t="s">
        <v>70</v>
      </c>
      <c r="AF37" s="7" t="s">
        <v>70</v>
      </c>
      <c r="AG37" s="7" t="s">
        <v>70</v>
      </c>
      <c r="AH37" s="10">
        <v>0.6069444444444444</v>
      </c>
      <c r="AI37" s="10">
        <v>0.61875</v>
      </c>
      <c r="AP37" s="7" t="s">
        <v>70</v>
      </c>
      <c r="AU37" s="7" t="s">
        <v>70</v>
      </c>
      <c r="AW37" s="10">
        <v>0.6597222222222222</v>
      </c>
      <c r="AX37" s="10">
        <v>0.66875</v>
      </c>
      <c r="BI37" s="12">
        <v>0.7461805555555555</v>
      </c>
    </row>
    <row r="38">
      <c r="A38" s="7">
        <v>20.0</v>
      </c>
      <c r="B38" s="7" t="s">
        <v>114</v>
      </c>
      <c r="C38" s="7" t="s">
        <v>74</v>
      </c>
      <c r="D38" s="8">
        <f t="shared" si="1"/>
        <v>36</v>
      </c>
      <c r="E38" s="8">
        <f>IFERROR(__xludf.DUMMYFUNCTION("RANK(G38, FILTER(G$3:G998, C$3:C998 = C38), 0) + COUNTIFS(G$3:G998, G38, C$3:C998, C38, H$3:H998, ""&lt;"" &amp; H38)"),13.0)</f>
        <v>13</v>
      </c>
      <c r="F38" s="8">
        <f t="shared" si="2"/>
        <v>18</v>
      </c>
      <c r="G38" s="8">
        <f t="shared" si="3"/>
        <v>18</v>
      </c>
      <c r="H38" s="9">
        <f t="shared" si="4"/>
        <v>0.4979166667</v>
      </c>
      <c r="I38" s="10">
        <f t="shared" si="6"/>
        <v>0.4979166667</v>
      </c>
      <c r="J38" s="10">
        <v>0.2569444444444444</v>
      </c>
      <c r="L38" s="7" t="s">
        <v>70</v>
      </c>
      <c r="M38" s="7" t="s">
        <v>70</v>
      </c>
      <c r="N38" s="7" t="s">
        <v>70</v>
      </c>
      <c r="P38" s="7" t="s">
        <v>70</v>
      </c>
      <c r="T38" s="7" t="s">
        <v>70</v>
      </c>
      <c r="W38" s="7" t="s">
        <v>70</v>
      </c>
      <c r="X38" s="10">
        <v>0.38472222222222224</v>
      </c>
      <c r="Y38" s="10">
        <v>0.4041666666666667</v>
      </c>
      <c r="Z38" s="7" t="s">
        <v>70</v>
      </c>
      <c r="AB38" s="7" t="s">
        <v>70</v>
      </c>
      <c r="AC38" s="7" t="s">
        <v>70</v>
      </c>
      <c r="AD38" s="7" t="s">
        <v>70</v>
      </c>
      <c r="AE38" s="7" t="s">
        <v>70</v>
      </c>
      <c r="AF38" s="7" t="s">
        <v>70</v>
      </c>
      <c r="AG38" s="7" t="s">
        <v>70</v>
      </c>
      <c r="AH38" s="10">
        <v>0.5506944444444445</v>
      </c>
      <c r="AI38" s="10">
        <v>0.5736111111111111</v>
      </c>
      <c r="AP38" s="7" t="s">
        <v>70</v>
      </c>
      <c r="AR38" s="7" t="s">
        <v>70</v>
      </c>
      <c r="AW38" s="10">
        <v>0.6361111111111111</v>
      </c>
      <c r="AX38" s="10">
        <v>0.6444444444444445</v>
      </c>
      <c r="AY38" s="7" t="s">
        <v>70</v>
      </c>
      <c r="AZ38" s="7" t="s">
        <v>70</v>
      </c>
      <c r="BA38" s="7" t="s">
        <v>70</v>
      </c>
      <c r="BI38" s="10">
        <v>0.7548611111111111</v>
      </c>
    </row>
    <row r="39">
      <c r="A39" s="7">
        <v>9.0</v>
      </c>
      <c r="B39" s="7" t="s">
        <v>115</v>
      </c>
      <c r="C39" s="7" t="s">
        <v>78</v>
      </c>
      <c r="D39" s="8">
        <f t="shared" si="1"/>
        <v>37</v>
      </c>
      <c r="E39" s="8">
        <f>IFERROR(__xludf.DUMMYFUNCTION("RANK(G39, FILTER(G$3:G998, C$3:C998 = C39), 0) + COUNTIFS(G$3:G998, G39, C$3:C998, C39, H$3:H998, ""&lt;"" &amp; H39)"),10.0)</f>
        <v>10</v>
      </c>
      <c r="F39" s="8">
        <f t="shared" si="2"/>
        <v>24</v>
      </c>
      <c r="G39" s="8">
        <f t="shared" si="3"/>
        <v>18</v>
      </c>
      <c r="H39" s="9">
        <f t="shared" si="4"/>
        <v>0.5208333333</v>
      </c>
      <c r="I39" s="10">
        <f t="shared" si="6"/>
        <v>0.5208333333</v>
      </c>
      <c r="J39" s="10">
        <v>0.2569444444444444</v>
      </c>
      <c r="L39" s="7" t="s">
        <v>70</v>
      </c>
      <c r="M39" s="7" t="s">
        <v>70</v>
      </c>
      <c r="N39" s="7" t="s">
        <v>70</v>
      </c>
      <c r="P39" s="7" t="s">
        <v>70</v>
      </c>
      <c r="Q39" s="7" t="s">
        <v>70</v>
      </c>
      <c r="R39" s="7" t="s">
        <v>70</v>
      </c>
      <c r="T39" s="7" t="s">
        <v>70</v>
      </c>
      <c r="U39" s="7" t="s">
        <v>70</v>
      </c>
      <c r="V39" s="7" t="s">
        <v>70</v>
      </c>
      <c r="W39" s="7" t="s">
        <v>70</v>
      </c>
      <c r="X39" s="10">
        <v>0.37569444444444444</v>
      </c>
      <c r="Y39" s="10">
        <v>0.38263888888888886</v>
      </c>
      <c r="Z39" s="7" t="s">
        <v>70</v>
      </c>
      <c r="AB39" s="7" t="s">
        <v>70</v>
      </c>
      <c r="AC39" s="7" t="s">
        <v>70</v>
      </c>
      <c r="AD39" s="7" t="s">
        <v>70</v>
      </c>
      <c r="AE39" s="7" t="s">
        <v>70</v>
      </c>
      <c r="AF39" s="7" t="s">
        <v>70</v>
      </c>
      <c r="AG39" s="7" t="s">
        <v>70</v>
      </c>
      <c r="AH39" s="10">
        <v>0.5611111111111111</v>
      </c>
      <c r="AI39" s="10">
        <v>0.5701388888888889</v>
      </c>
      <c r="AM39" s="7" t="s">
        <v>70</v>
      </c>
      <c r="AO39" s="7" t="s">
        <v>70</v>
      </c>
      <c r="AP39" s="7" t="s">
        <v>70</v>
      </c>
      <c r="AU39" s="7" t="s">
        <v>70</v>
      </c>
      <c r="AV39" s="7" t="s">
        <v>70</v>
      </c>
      <c r="AW39" s="10">
        <v>0.6388888888888888</v>
      </c>
      <c r="AX39" s="10">
        <v>0.6506944444444445</v>
      </c>
      <c r="AY39" s="7" t="s">
        <v>70</v>
      </c>
      <c r="AZ39" s="7" t="s">
        <v>70</v>
      </c>
      <c r="BI39" s="10">
        <v>0.7777777777777778</v>
      </c>
      <c r="BJ39" s="7">
        <v>-6.0</v>
      </c>
      <c r="BL39" s="7" t="s">
        <v>97</v>
      </c>
    </row>
    <row r="40">
      <c r="A40" s="7">
        <v>29.0</v>
      </c>
      <c r="B40" s="7" t="s">
        <v>116</v>
      </c>
      <c r="C40" s="7" t="s">
        <v>90</v>
      </c>
      <c r="D40" s="8">
        <f t="shared" si="1"/>
        <v>38</v>
      </c>
      <c r="E40" s="8">
        <f>IFERROR(__xludf.DUMMYFUNCTION("RANK(G40, FILTER(G$3:G998, C$3:C998 = C40), 0) + COUNTIFS(G$3:G998, G40, C$3:C998, C40, H$3:H998, ""&lt;"" &amp; H40)"),4.0)</f>
        <v>4</v>
      </c>
      <c r="F40" s="8">
        <f t="shared" si="2"/>
        <v>19</v>
      </c>
      <c r="G40" s="8">
        <f t="shared" si="3"/>
        <v>17</v>
      </c>
      <c r="H40" s="10">
        <v>0.5041666666666667</v>
      </c>
      <c r="I40" s="10">
        <f t="shared" si="6"/>
        <v>0.5041666667</v>
      </c>
      <c r="J40" s="10">
        <v>0.2569444444444444</v>
      </c>
      <c r="L40" s="7" t="s">
        <v>70</v>
      </c>
      <c r="M40" s="7" t="s">
        <v>70</v>
      </c>
      <c r="N40" s="7" t="s">
        <v>70</v>
      </c>
      <c r="O40" s="7" t="s">
        <v>70</v>
      </c>
      <c r="P40" s="7" t="s">
        <v>70</v>
      </c>
      <c r="S40" s="7" t="s">
        <v>70</v>
      </c>
      <c r="U40" s="7" t="s">
        <v>70</v>
      </c>
      <c r="V40" s="7" t="s">
        <v>70</v>
      </c>
      <c r="W40" s="7" t="s">
        <v>70</v>
      </c>
      <c r="X40" s="10">
        <v>0.39791666666666664</v>
      </c>
      <c r="Y40" s="10">
        <v>0.40902777777777777</v>
      </c>
      <c r="Z40" s="7" t="s">
        <v>70</v>
      </c>
      <c r="AA40" s="7" t="s">
        <v>70</v>
      </c>
      <c r="AB40" s="7" t="s">
        <v>70</v>
      </c>
      <c r="AC40" s="7" t="s">
        <v>70</v>
      </c>
      <c r="AD40" s="7" t="s">
        <v>70</v>
      </c>
      <c r="AE40" s="7" t="s">
        <v>70</v>
      </c>
      <c r="AF40" s="7" t="s">
        <v>70</v>
      </c>
      <c r="AG40" s="7" t="s">
        <v>70</v>
      </c>
      <c r="AH40" s="10">
        <v>0.5611111111111111</v>
      </c>
      <c r="AI40" s="10">
        <v>0.5770833333333333</v>
      </c>
      <c r="AP40" s="7" t="s">
        <v>70</v>
      </c>
      <c r="AW40" s="10">
        <v>0.6458333333333334</v>
      </c>
      <c r="AX40" s="10">
        <v>0.6611111111111111</v>
      </c>
      <c r="BA40" s="7" t="s">
        <v>70</v>
      </c>
      <c r="BI40" s="10">
        <v>0.7611111111111111</v>
      </c>
      <c r="BJ40" s="7">
        <v>-2.0</v>
      </c>
      <c r="BL40" s="7" t="s">
        <v>97</v>
      </c>
    </row>
    <row r="41">
      <c r="A41" s="7">
        <v>25.0</v>
      </c>
      <c r="B41" s="7" t="s">
        <v>117</v>
      </c>
      <c r="C41" s="7" t="s">
        <v>78</v>
      </c>
      <c r="D41" s="8">
        <f t="shared" si="1"/>
        <v>39</v>
      </c>
      <c r="E41" s="8">
        <f>IFERROR(__xludf.DUMMYFUNCTION("RANK(G41, FILTER(G$3:G998, C$3:C998 = C41), 0) + COUNTIFS(G$3:G998, G41, C$3:C998, C41, H$3:H998, ""&lt;"" &amp; H41)"),11.0)</f>
        <v>11</v>
      </c>
      <c r="F41" s="8">
        <f t="shared" si="2"/>
        <v>20</v>
      </c>
      <c r="G41" s="8">
        <f t="shared" si="3"/>
        <v>16</v>
      </c>
      <c r="H41" s="9">
        <f t="shared" ref="H41:H46" si="7">(BI41 - J41)</f>
        <v>0.5055555556</v>
      </c>
      <c r="I41" s="10">
        <f t="shared" si="6"/>
        <v>0.5055555556</v>
      </c>
      <c r="J41" s="10">
        <v>0.2569444444444444</v>
      </c>
      <c r="K41" s="7" t="s">
        <v>70</v>
      </c>
      <c r="L41" s="7" t="s">
        <v>70</v>
      </c>
      <c r="M41" s="7" t="s">
        <v>70</v>
      </c>
      <c r="N41" s="7" t="s">
        <v>70</v>
      </c>
      <c r="O41" s="7" t="s">
        <v>70</v>
      </c>
      <c r="S41" s="7" t="s">
        <v>70</v>
      </c>
      <c r="T41" s="7" t="s">
        <v>70</v>
      </c>
      <c r="U41" s="7" t="s">
        <v>70</v>
      </c>
      <c r="V41" s="7" t="s">
        <v>70</v>
      </c>
      <c r="W41" s="7" t="s">
        <v>70</v>
      </c>
      <c r="X41" s="10">
        <v>0.41805555555555557</v>
      </c>
      <c r="Y41" s="10">
        <v>0.4263888888888889</v>
      </c>
      <c r="Z41" s="7" t="s">
        <v>70</v>
      </c>
      <c r="AA41" s="7" t="s">
        <v>70</v>
      </c>
      <c r="AB41" s="7" t="s">
        <v>70</v>
      </c>
      <c r="AC41" s="7" t="s">
        <v>70</v>
      </c>
      <c r="AD41" s="7" t="s">
        <v>70</v>
      </c>
      <c r="AE41" s="7" t="s">
        <v>70</v>
      </c>
      <c r="AF41" s="7" t="s">
        <v>70</v>
      </c>
      <c r="AG41" s="7" t="s">
        <v>70</v>
      </c>
      <c r="AH41" s="10">
        <v>0.6236111111111111</v>
      </c>
      <c r="AI41" s="10">
        <v>0.6270833333333333</v>
      </c>
      <c r="AP41" s="7" t="s">
        <v>70</v>
      </c>
      <c r="AW41" s="10">
        <v>0.65625</v>
      </c>
      <c r="AX41" s="10">
        <v>0.6590277777777778</v>
      </c>
      <c r="BA41" s="7" t="s">
        <v>70</v>
      </c>
      <c r="BI41" s="10">
        <v>0.7625</v>
      </c>
      <c r="BJ41" s="7">
        <v>-4.0</v>
      </c>
      <c r="BK41" s="7"/>
      <c r="BL41" s="7" t="s">
        <v>118</v>
      </c>
    </row>
    <row r="42">
      <c r="A42" s="7">
        <v>37.0</v>
      </c>
      <c r="B42" s="7" t="s">
        <v>119</v>
      </c>
      <c r="C42" s="7" t="s">
        <v>74</v>
      </c>
      <c r="D42" s="8">
        <f t="shared" si="1"/>
        <v>40</v>
      </c>
      <c r="E42" s="8">
        <f>IFERROR(__xludf.DUMMYFUNCTION("RANK(G42, FILTER(G$3:G998, C$3:C998 = C42), 0) + COUNTIFS(G$3:G998, G42, C$3:C998, C42, H$3:H998, ""&lt;"" &amp; H42)"),14.0)</f>
        <v>14</v>
      </c>
      <c r="F42" s="8">
        <f t="shared" si="2"/>
        <v>15</v>
      </c>
      <c r="G42" s="8">
        <f t="shared" si="3"/>
        <v>15</v>
      </c>
      <c r="H42" s="11">
        <f t="shared" si="7"/>
        <v>0.4982638889</v>
      </c>
      <c r="I42" s="10">
        <f t="shared" si="6"/>
        <v>0.4982638889</v>
      </c>
      <c r="J42" s="10">
        <v>0.2569444444444444</v>
      </c>
      <c r="K42" s="7" t="s">
        <v>70</v>
      </c>
      <c r="L42" s="7" t="s">
        <v>70</v>
      </c>
      <c r="M42" s="7" t="s">
        <v>70</v>
      </c>
      <c r="N42" s="7" t="s">
        <v>70</v>
      </c>
      <c r="O42" s="7" t="s">
        <v>70</v>
      </c>
      <c r="U42" s="7" t="s">
        <v>70</v>
      </c>
      <c r="V42" s="7" t="s">
        <v>70</v>
      </c>
      <c r="W42" s="7" t="s">
        <v>70</v>
      </c>
      <c r="X42" s="10">
        <v>0.41180555555555554</v>
      </c>
      <c r="Y42" s="10">
        <v>0.4222222222222222</v>
      </c>
      <c r="Z42" s="7" t="s">
        <v>70</v>
      </c>
      <c r="AB42" s="7" t="s">
        <v>70</v>
      </c>
      <c r="AD42" s="7" t="s">
        <v>70</v>
      </c>
      <c r="AE42" s="7" t="s">
        <v>70</v>
      </c>
      <c r="AF42" s="7" t="s">
        <v>70</v>
      </c>
      <c r="AG42" s="7" t="s">
        <v>70</v>
      </c>
      <c r="AH42" s="10">
        <v>0.5986111111111111</v>
      </c>
      <c r="AI42" s="10">
        <v>0.6347222222222222</v>
      </c>
      <c r="AP42" s="7" t="s">
        <v>70</v>
      </c>
      <c r="AW42" s="10">
        <v>0.6256944444444444</v>
      </c>
      <c r="AX42" s="10">
        <v>0.6354166666666666</v>
      </c>
      <c r="BI42" s="12">
        <v>0.7552083333333334</v>
      </c>
    </row>
    <row r="43">
      <c r="A43" s="7">
        <v>1.0</v>
      </c>
      <c r="B43" s="7" t="s">
        <v>120</v>
      </c>
      <c r="C43" s="7" t="s">
        <v>121</v>
      </c>
      <c r="D43" s="8">
        <f t="shared" si="1"/>
        <v>41</v>
      </c>
      <c r="E43" s="8">
        <f>IFERROR(__xludf.DUMMYFUNCTION("RANK(G43, FILTER(G$3:G998, C$3:C998 = C43), 0) + COUNTIFS(G$3:G998, G43, C$3:C998, C43, H$3:H998, ""&lt;"" &amp; H43)"),1.0)</f>
        <v>1</v>
      </c>
      <c r="F43" s="8">
        <f t="shared" si="2"/>
        <v>13</v>
      </c>
      <c r="G43" s="8">
        <f t="shared" si="3"/>
        <v>13</v>
      </c>
      <c r="H43" s="9">
        <f t="shared" si="7"/>
        <v>0.4902777778</v>
      </c>
      <c r="I43" s="10">
        <f t="shared" si="6"/>
        <v>0.4902777778</v>
      </c>
      <c r="J43" s="10">
        <v>0.2569444444444444</v>
      </c>
      <c r="L43" s="7" t="s">
        <v>70</v>
      </c>
      <c r="M43" s="7" t="s">
        <v>70</v>
      </c>
      <c r="N43" s="7" t="s">
        <v>70</v>
      </c>
      <c r="O43" s="7" t="s">
        <v>70</v>
      </c>
      <c r="P43" s="7" t="s">
        <v>70</v>
      </c>
      <c r="U43" s="7" t="s">
        <v>70</v>
      </c>
      <c r="V43" s="7" t="s">
        <v>70</v>
      </c>
      <c r="W43" s="7" t="s">
        <v>70</v>
      </c>
      <c r="X43" s="10">
        <v>0.42291666666666666</v>
      </c>
      <c r="Y43" s="10">
        <v>0.4236111111111111</v>
      </c>
      <c r="Z43" s="7" t="s">
        <v>70</v>
      </c>
      <c r="AB43" s="7" t="s">
        <v>70</v>
      </c>
      <c r="AC43" s="7" t="s">
        <v>70</v>
      </c>
      <c r="AD43" s="7" t="s">
        <v>70</v>
      </c>
      <c r="AE43" s="7" t="s">
        <v>70</v>
      </c>
      <c r="AH43" s="10">
        <v>0.6215277777777778</v>
      </c>
      <c r="AI43" s="10">
        <v>0.6326388888888889</v>
      </c>
      <c r="AW43" s="10">
        <v>0.6340277777777777</v>
      </c>
      <c r="AX43" s="10">
        <v>0.6388888888888888</v>
      </c>
      <c r="BI43" s="10">
        <v>0.7472222222222222</v>
      </c>
    </row>
    <row r="44">
      <c r="A44" s="7">
        <v>11.0</v>
      </c>
      <c r="B44" s="7" t="s">
        <v>122</v>
      </c>
      <c r="C44" s="7" t="s">
        <v>121</v>
      </c>
      <c r="D44" s="8">
        <f t="shared" si="1"/>
        <v>42</v>
      </c>
      <c r="E44" s="8">
        <f>IFERROR(__xludf.DUMMYFUNCTION("RANK(G44, FILTER(G$3:G998, C$3:C998 = C44), 0) + COUNTIFS(G$3:G998, G44, C$3:C998, C44, H$3:H998, ""&lt;"" &amp; H44)"),2.0)</f>
        <v>2</v>
      </c>
      <c r="F44" s="8">
        <f t="shared" si="2"/>
        <v>10</v>
      </c>
      <c r="G44" s="8">
        <f t="shared" si="3"/>
        <v>10</v>
      </c>
      <c r="H44" s="13">
        <f t="shared" si="7"/>
        <v>0.4985532407</v>
      </c>
      <c r="I44" s="10">
        <f t="shared" si="6"/>
        <v>0.4985532407</v>
      </c>
      <c r="J44" s="10">
        <v>0.2569444444444444</v>
      </c>
      <c r="N44" s="7" t="s">
        <v>70</v>
      </c>
      <c r="P44" s="7" t="s">
        <v>70</v>
      </c>
      <c r="U44" s="7" t="s">
        <v>70</v>
      </c>
      <c r="V44" s="7"/>
      <c r="W44" s="7" t="s">
        <v>70</v>
      </c>
      <c r="X44" s="10">
        <v>0.4395833333333333</v>
      </c>
      <c r="Y44" s="10">
        <v>0.44722222222222224</v>
      </c>
      <c r="AC44" s="7" t="s">
        <v>70</v>
      </c>
      <c r="AD44" s="7" t="s">
        <v>70</v>
      </c>
      <c r="AE44" s="7" t="s">
        <v>70</v>
      </c>
      <c r="AF44" s="7" t="s">
        <v>70</v>
      </c>
      <c r="AH44" s="10">
        <v>0.61875</v>
      </c>
      <c r="AI44" s="10">
        <v>0.6284722222222222</v>
      </c>
      <c r="AW44" s="10">
        <v>0.6298611111111111</v>
      </c>
      <c r="AX44" s="10">
        <v>0.6361111111111111</v>
      </c>
      <c r="AZ44" s="7" t="s">
        <v>70</v>
      </c>
      <c r="BA44" s="7" t="s">
        <v>70</v>
      </c>
      <c r="BI44" s="14">
        <v>0.7554976851851852</v>
      </c>
    </row>
    <row r="45">
      <c r="A45" s="7">
        <v>42.0</v>
      </c>
      <c r="B45" s="7" t="s">
        <v>123</v>
      </c>
      <c r="C45" s="7" t="s">
        <v>104</v>
      </c>
      <c r="D45" s="8">
        <f t="shared" si="1"/>
        <v>43</v>
      </c>
      <c r="E45" s="8">
        <f>IFERROR(__xludf.DUMMYFUNCTION("RANK(G45, FILTER(G$3:G998, C$3:C998 = C45), 0) + COUNTIFS(G$3:G998, G45, C$3:C998, C45, H$3:H998, ""&lt;"" &amp; H45)"),2.0)</f>
        <v>2</v>
      </c>
      <c r="F45" s="8">
        <f t="shared" si="2"/>
        <v>18</v>
      </c>
      <c r="G45" s="8">
        <f t="shared" si="3"/>
        <v>8</v>
      </c>
      <c r="H45" s="9">
        <f t="shared" si="7"/>
        <v>0.5347222222</v>
      </c>
      <c r="I45" s="10">
        <f t="shared" si="6"/>
        <v>0.5347222222</v>
      </c>
      <c r="J45" s="10">
        <v>0.2569444444444444</v>
      </c>
      <c r="L45" s="7" t="s">
        <v>70</v>
      </c>
      <c r="M45" s="7" t="s">
        <v>70</v>
      </c>
      <c r="N45" s="7" t="s">
        <v>70</v>
      </c>
      <c r="O45" s="7" t="s">
        <v>70</v>
      </c>
      <c r="P45" s="7" t="s">
        <v>70</v>
      </c>
      <c r="U45" s="7" t="s">
        <v>70</v>
      </c>
      <c r="V45" s="7" t="s">
        <v>70</v>
      </c>
      <c r="W45" s="7" t="s">
        <v>70</v>
      </c>
      <c r="X45" s="10">
        <v>0.40208333333333335</v>
      </c>
      <c r="Y45" s="10">
        <v>0.41805555555555557</v>
      </c>
      <c r="Z45" s="7" t="s">
        <v>70</v>
      </c>
      <c r="AB45" s="7" t="s">
        <v>70</v>
      </c>
      <c r="AC45" s="7" t="s">
        <v>70</v>
      </c>
      <c r="AD45" s="7" t="s">
        <v>70</v>
      </c>
      <c r="AE45" s="7" t="s">
        <v>70</v>
      </c>
      <c r="AF45" s="7" t="s">
        <v>70</v>
      </c>
      <c r="AG45" s="7" t="s">
        <v>70</v>
      </c>
      <c r="AH45" s="10">
        <v>0.6083333333333333</v>
      </c>
      <c r="AI45" s="10">
        <v>0.6243055555555556</v>
      </c>
      <c r="AV45" s="7" t="s">
        <v>70</v>
      </c>
      <c r="AW45" s="10">
        <v>0.6256944444444444</v>
      </c>
      <c r="AX45" s="10">
        <v>0.6263888888888889</v>
      </c>
      <c r="AY45" s="7" t="s">
        <v>70</v>
      </c>
      <c r="AZ45" s="7" t="s">
        <v>70</v>
      </c>
      <c r="BI45" s="10">
        <v>0.7916666666666666</v>
      </c>
      <c r="BJ45" s="7">
        <v>-10.0</v>
      </c>
    </row>
    <row r="46">
      <c r="A46" s="7">
        <v>44.0</v>
      </c>
      <c r="B46" s="7" t="s">
        <v>124</v>
      </c>
      <c r="C46" s="7" t="s">
        <v>69</v>
      </c>
      <c r="D46" s="8">
        <f t="shared" si="1"/>
        <v>44</v>
      </c>
      <c r="E46" s="8">
        <f>IFERROR(__xludf.DUMMYFUNCTION("RANK(G46, FILTER(G$3:G998, C$3:C998 = C46), 0) + COUNTIFS(G$3:G998, G46, C$3:C998, C46, H$3:H998, ""&lt;"" &amp; H46)"),11.0)</f>
        <v>11</v>
      </c>
      <c r="F46" s="8">
        <f t="shared" si="2"/>
        <v>23</v>
      </c>
      <c r="G46" s="8">
        <f t="shared" si="3"/>
        <v>0</v>
      </c>
      <c r="H46" s="9">
        <f t="shared" si="7"/>
        <v>0.5180555556</v>
      </c>
      <c r="I46" s="10">
        <f t="shared" si="6"/>
        <v>0.5180555556</v>
      </c>
      <c r="J46" s="10">
        <v>0.2569444444444444</v>
      </c>
      <c r="L46" s="7" t="s">
        <v>70</v>
      </c>
      <c r="M46" s="7" t="s">
        <v>70</v>
      </c>
      <c r="N46" s="7" t="s">
        <v>70</v>
      </c>
      <c r="O46" s="7" t="s">
        <v>70</v>
      </c>
      <c r="P46" s="7" t="s">
        <v>70</v>
      </c>
      <c r="Q46" s="7" t="s">
        <v>70</v>
      </c>
      <c r="R46" s="7" t="s">
        <v>70</v>
      </c>
      <c r="T46" s="7" t="s">
        <v>70</v>
      </c>
      <c r="U46" s="7" t="s">
        <v>70</v>
      </c>
      <c r="V46" s="7" t="s">
        <v>70</v>
      </c>
      <c r="W46" s="7" t="s">
        <v>70</v>
      </c>
      <c r="X46" s="10">
        <v>0.4284722222222222</v>
      </c>
      <c r="Y46" s="10">
        <v>0.4423611111111111</v>
      </c>
      <c r="Z46" s="7" t="s">
        <v>70</v>
      </c>
      <c r="AB46" s="7" t="s">
        <v>70</v>
      </c>
      <c r="AC46" s="7" t="s">
        <v>70</v>
      </c>
      <c r="AD46" s="7" t="s">
        <v>70</v>
      </c>
      <c r="AE46" s="7" t="s">
        <v>70</v>
      </c>
      <c r="AF46" s="7" t="s">
        <v>70</v>
      </c>
      <c r="AH46" s="10">
        <v>0.6034722222222222</v>
      </c>
      <c r="AI46" s="10">
        <v>0.6125</v>
      </c>
      <c r="AM46" s="7" t="s">
        <v>70</v>
      </c>
      <c r="AO46" s="7" t="s">
        <v>70</v>
      </c>
      <c r="AP46" s="7" t="s">
        <v>70</v>
      </c>
      <c r="AU46" s="7" t="s">
        <v>70</v>
      </c>
      <c r="AV46" s="7" t="s">
        <v>70</v>
      </c>
      <c r="AW46" s="10">
        <v>0.6638888888888889</v>
      </c>
      <c r="AX46" s="10">
        <v>0.6701388888888888</v>
      </c>
      <c r="AY46" s="7" t="s">
        <v>70</v>
      </c>
      <c r="BI46" s="10">
        <v>0.775</v>
      </c>
      <c r="BJ46" s="7">
        <v>-23.0</v>
      </c>
      <c r="BL46" s="7" t="s">
        <v>125</v>
      </c>
    </row>
    <row r="47">
      <c r="A47" s="7">
        <v>3.0</v>
      </c>
      <c r="B47" s="7" t="s">
        <v>126</v>
      </c>
      <c r="C47" s="7" t="s">
        <v>74</v>
      </c>
      <c r="D47" s="7">
        <v>45.0</v>
      </c>
      <c r="E47" s="8">
        <f>IFERROR(__xludf.DUMMYFUNCTION("RANK(G47, FILTER(G$3:G998, C$3:C998 = C47), 0) + COUNTIFS(G$3:G998, G47, C$3:C998, C47, H$3:H998, ""&lt;"" &amp; H47)"),15.0)</f>
        <v>15</v>
      </c>
      <c r="F47" s="8">
        <f t="shared" si="2"/>
        <v>21</v>
      </c>
      <c r="G47" s="8">
        <f t="shared" si="3"/>
        <v>0</v>
      </c>
      <c r="H47" s="7" t="s">
        <v>127</v>
      </c>
      <c r="I47" s="10" t="str">
        <f t="shared" si="6"/>
        <v>n/a</v>
      </c>
      <c r="J47" s="10">
        <v>0.2569444444444444</v>
      </c>
      <c r="K47" s="7" t="s">
        <v>70</v>
      </c>
      <c r="L47" s="7" t="s">
        <v>70</v>
      </c>
      <c r="M47" s="7" t="s">
        <v>70</v>
      </c>
      <c r="N47" s="7" t="s">
        <v>70</v>
      </c>
      <c r="O47" s="7" t="s">
        <v>70</v>
      </c>
      <c r="P47" s="7" t="s">
        <v>70</v>
      </c>
      <c r="S47" s="7" t="s">
        <v>70</v>
      </c>
      <c r="T47" s="7" t="s">
        <v>70</v>
      </c>
      <c r="U47" s="7" t="s">
        <v>70</v>
      </c>
      <c r="V47" s="7" t="s">
        <v>70</v>
      </c>
      <c r="W47" s="7" t="s">
        <v>70</v>
      </c>
      <c r="X47" s="10">
        <v>0.4</v>
      </c>
      <c r="Y47" s="10">
        <v>0.4097222222222222</v>
      </c>
      <c r="Z47" s="7" t="s">
        <v>70</v>
      </c>
      <c r="AA47" s="7" t="s">
        <v>70</v>
      </c>
      <c r="AB47" s="7" t="s">
        <v>70</v>
      </c>
      <c r="AC47" s="7" t="s">
        <v>70</v>
      </c>
      <c r="AD47" s="7" t="s">
        <v>70</v>
      </c>
      <c r="AE47" s="7" t="s">
        <v>70</v>
      </c>
      <c r="AF47" s="7" t="s">
        <v>70</v>
      </c>
      <c r="AG47" s="7" t="s">
        <v>70</v>
      </c>
      <c r="AH47" s="10">
        <v>0.5798611111111112</v>
      </c>
      <c r="AI47" s="10">
        <v>0.5916666666666667</v>
      </c>
      <c r="AO47" s="7" t="s">
        <v>70</v>
      </c>
      <c r="AP47" s="7" t="s">
        <v>70</v>
      </c>
      <c r="AW47" s="10">
        <v>0.6493055555555556</v>
      </c>
      <c r="BJ47" s="7">
        <v>-21.0</v>
      </c>
      <c r="BK47" s="7"/>
      <c r="BL47" s="7" t="s">
        <v>128</v>
      </c>
    </row>
  </sheetData>
  <drawing r:id="rId1"/>
</worksheet>
</file>